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demeler" state="visible" r:id="rId4"/>
    <sheet sheetId="2" name="Takvim" state="visible" r:id="rId5"/>
    <sheet sheetId="3" name="Özet" state="visible" r:id="rId6"/>
    <sheet sheetId="4" name="Nasıl Kullanılır" state="visible" r:id="rId7"/>
  </sheets>
  <calcPr calcId="171027" fullCalcOnLoad="1"/>
</workbook>
</file>

<file path=xl/sharedStrings.xml><?xml version="1.0" encoding="utf-8"?>
<sst xmlns="http://schemas.openxmlformats.org/spreadsheetml/2006/main" count="250" uniqueCount="83">
  <si>
    <t>Ödeme adı</t>
  </si>
  <si>
    <t>Tür</t>
  </si>
  <si>
    <t>Sıklık</t>
  </si>
  <si>
    <t>Tutar</t>
  </si>
  <si>
    <t>Son ödeme günü</t>
  </si>
  <si>
    <t>Ödeme ayı (3 aylık / yıllık)</t>
  </si>
  <si>
    <t>Ödeme yöntemi</t>
  </si>
  <si>
    <t>Otomatik ödeme</t>
  </si>
  <si>
    <t>Aylık karşılığı</t>
  </si>
  <si>
    <t>Yıllık toplam</t>
  </si>
  <si>
    <t>Kira</t>
  </si>
  <si>
    <t>Aylık</t>
  </si>
  <si>
    <t>Banka hesabı</t>
  </si>
  <si>
    <t>Hayır</t>
  </si>
  <si>
    <t>Aidat</t>
  </si>
  <si>
    <t>Evet</t>
  </si>
  <si>
    <t>Elektrik</t>
  </si>
  <si>
    <t>Fatura</t>
  </si>
  <si>
    <t>Kredi kartı</t>
  </si>
  <si>
    <t>Doğalgaz</t>
  </si>
  <si>
    <t>Su</t>
  </si>
  <si>
    <t>İnternet</t>
  </si>
  <si>
    <t>Cep telefonu</t>
  </si>
  <si>
    <t>Dizi-film platformu</t>
  </si>
  <si>
    <t>Abonelik</t>
  </si>
  <si>
    <t>Müzik aboneliği</t>
  </si>
  <si>
    <t>Spor salonu</t>
  </si>
  <si>
    <t>İhtiyaç kredisi</t>
  </si>
  <si>
    <t>Kredi taksiti</t>
  </si>
  <si>
    <t>Dil uygulaması</t>
  </si>
  <si>
    <t>3 aylık</t>
  </si>
  <si>
    <t>Bulut depolama</t>
  </si>
  <si>
    <t>Yıllık</t>
  </si>
  <si>
    <t>Kasko</t>
  </si>
  <si>
    <t>Sigorta</t>
  </si>
  <si>
    <t>DASK</t>
  </si>
  <si>
    <t>Sarı hücreleri sen doldurursun, yeşil ve gri hücreler otomatik hesaplanır. Tutarı değişen faturalarda (elektrik, doğalgaz) son üç faturanın ortalamasını yaz. 3 aylık ve yıllık ödemelerde "Ödeme ayı" sütununa ilk ödeme ayının numarasını yaz (Mart = 3).</t>
  </si>
  <si>
    <t>Ödeme Takvimi — her ay ödediğinde "Ödendi" seç</t>
  </si>
  <si>
    <t>Bu ay (1-12)</t>
  </si>
  <si>
    <t>Otomatik; başka bir ayı görmek için üzerine sayı yaz. Gri hücreler o ay ödemesi olmayan aylardır, kırmızı hücreler geçmiş ayda ödenmemiş görünen ödemelerdir.</t>
  </si>
  <si>
    <t>Yıl</t>
  </si>
  <si>
    <t>Ödeme</t>
  </si>
  <si>
    <t>Ödeme ayı</t>
  </si>
  <si>
    <t>Oca</t>
  </si>
  <si>
    <t>Şub</t>
  </si>
  <si>
    <t>Mar</t>
  </si>
  <si>
    <t>Nis</t>
  </si>
  <si>
    <t>May</t>
  </si>
  <si>
    <t>Haz</t>
  </si>
  <si>
    <t>Tem</t>
  </si>
  <si>
    <t>Ağu</t>
  </si>
  <si>
    <t>Eyl</t>
  </si>
  <si>
    <t>Eki</t>
  </si>
  <si>
    <t>Kas</t>
  </si>
  <si>
    <t>Ara</t>
  </si>
  <si>
    <t>Bu ay durumu</t>
  </si>
  <si>
    <t>Ödendi</t>
  </si>
  <si>
    <t>Ödenen toplam</t>
  </si>
  <si>
    <t>Sabit Ödemeler Özeti</t>
  </si>
  <si>
    <t>Toplam aylık sabit ödeme (aylık karşılığı)</t>
  </si>
  <si>
    <t>Ödeme sayısı</t>
  </si>
  <si>
    <t>Otomatik ödemede olmayan ödeme sayısı</t>
  </si>
  <si>
    <t>Bu ay</t>
  </si>
  <si>
    <t>Bu ay ödenecek toplam</t>
  </si>
  <si>
    <t>Bu ay ödenmemiş ödeme sayısı</t>
  </si>
  <si>
    <t>Bu ay ödenmemiş tutar</t>
  </si>
  <si>
    <t>Aylık net gelirin (kendin yaz)</t>
  </si>
  <si>
    <t>Sabit ödemelerin gelire oranı</t>
  </si>
  <si>
    <t>Türe göre dağılım</t>
  </si>
  <si>
    <t>Adet</t>
  </si>
  <si>
    <t>Pay</t>
  </si>
  <si>
    <t>Diğer</t>
  </si>
  <si>
    <t>Toplam</t>
  </si>
  <si>
    <t>Fatura ve Abonelik Takip Tablosu — Nasıl Kullanılır?</t>
  </si>
  <si>
    <t/>
  </si>
  <si>
    <t>1. Ödemeler sayfası: Her düzenli ödemeyi bir satıra yaz (fatura, abonelik, kira, aidat, kredi taksiti, sigorta). Tür, sıklık, yöntem ve otomatik ödeme listeden seçilir.</t>
  </si>
  <si>
    <t>2. Tutarı değişen faturalarda son üç ayın ortalamasını yaz. 3 aylık ve yıllık ödemelerin aylık karşılığı kendiliğinden hesaplanır.</t>
  </si>
  <si>
    <t>3. 3 aylık ve yıllık ödemelerde "Ödeme ayı" sütununa ilk ödeme ayının numarasını yaz (Nisan = 4). 6 ayda bir ödenenleri iki ayrı yıllık satır olarak gir.</t>
  </si>
  <si>
    <t>4. Takvim sayfası: Her ödemeyi yaptığında o ayın hücresinde "Ödendi" seç. Gri hücrelerde ödeme yoktur; kırmızı hücreler geçmiş ayda ödenmemiş görünür.</t>
  </si>
  <si>
    <t>5. Örnek işaretleri silmek için Takvim sayfasında E5:P34’ü seçip Delete’e bas, B3’e yeni yılı yaz.</t>
  </si>
  <si>
    <t>6. Özet sayfası: Aylık ve yıllık sabit ödeme yükün, bu ay ödenmemiş kalanlar ve türe göre dağılım.</t>
  </si>
  <si>
    <t>Formüller Excel, LibreOffice ve Google E-Tablolar ile çalışır. Türkçe ayarlı programlarda formüller noktalı virgülle (;) görünür, bu normaldir.</t>
  </si>
  <si>
    <t>Düzenli ödemeleri telefonda planlı işlem olarak tutmak için: kisiselmuhasebe.com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</si>
</sst>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;[Red]-#,##0.00 &quot;₺&quot;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64E3B"/>
    </font>
    <font>
      <i/>
      <color rgb="FF475569"/>
      <sz val="10"/>
    </font>
    <font>
      <b/>
      <color rgb="FF064E3B"/>
      <sz val="14"/>
    </font>
    <font>
      <b/>
    </font>
    <font>
      <b/>
      <color rgb="FF064E3B"/>
      <sz val="12"/>
    </font>
  </fonts>
  <fills count="6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FFFBEB"/>
      </patternFill>
    </fill>
    <fill>
      <patternFill patternType="solid">
        <fgColor rgb="FFD1FAE5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1" fontId="0" fillId="3" borderId="1" xfId="0" applyNumberFormat="1" applyFill="1" applyBorder="1" applyAlignment="1">
      <alignment horizontal="center"/>
    </xf>
    <xf numFmtId="164" fontId="2" fillId="4" borderId="1" xfId="0" applyNumberFormat="1" applyFont="1" applyFill="1" applyBorder="1"/>
    <xf numFmtId="164" fontId="0" fillId="5" borderId="1" xfId="0" applyNumberFormat="1" applyFill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/>
    <xf numFmtId="3" fontId="2" fillId="4" borderId="1" xfId="0" applyNumberFormat="1" applyFont="1" applyFill="1" applyBorder="1"/>
    <xf numFmtId="1" fontId="0" fillId="5" borderId="1" xfId="0" applyNumberFormat="1" applyFill="1" applyBorder="1"/>
    <xf numFmtId="49" fontId="0" fillId="5" borderId="1" xfId="0" applyNumberFormat="1" applyFill="1" applyBorder="1"/>
    <xf numFmtId="1" fontId="2" fillId="4" borderId="1" xfId="0" applyNumberFormat="1" applyFont="1" applyFill="1" applyBorder="1"/>
    <xf numFmtId="165" fontId="2" fillId="4" borderId="1" xfId="0" applyNumberFormat="1" applyFont="1" applyFill="1" applyBorder="1"/>
    <xf numFmtId="0" fontId="6" fillId="0" borderId="0" xfId="0" applyFont="1"/>
    <xf numFmtId="0" fontId="0" fillId="0" borderId="1" xfId="0" applyBorder="1"/>
    <xf numFmtId="1" fontId="0" fillId="5" borderId="1" xfId="0" applyNumberForma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b/>
        <color rgb="FF166534"/>
      </font>
      <fill>
        <patternFill patternType="solid">
          <bgColor rgb="FFBBF7D0"/>
        </patternFill>
      </fill>
    </dxf>
    <dxf>
      <fill>
        <patternFill patternType="solid">
          <bgColor rgb="FFE2E8F0"/>
        </patternFill>
      </fill>
    </dxf>
    <dxf>
      <fill>
        <patternFill patternType="solid">
          <bgColor rgb="FFFECACA"/>
        </patternFill>
      </fill>
    </dxf>
    <dxf>
      <font>
        <b/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J3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5" customWidth="1"/>
    <col min="3" max="3" width="11" customWidth="1"/>
    <col min="4" max="4" width="15" customWidth="1"/>
    <col min="5" max="5" width="11" customWidth="1"/>
    <col min="6" max="6" width="14" customWidth="1"/>
    <col min="7" max="7" width="15" customWidth="1"/>
    <col min="8" max="8" width="11" customWidth="1"/>
    <col min="9" max="10" width="1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10</v>
      </c>
      <c r="C2" s="3" t="s">
        <v>11</v>
      </c>
      <c r="D2" s="4">
        <v>17500</v>
      </c>
      <c r="E2" s="5">
        <v>1</v>
      </c>
      <c r="F2" s="5"/>
      <c r="G2" s="2" t="s">
        <v>12</v>
      </c>
      <c r="H2" s="3" t="s">
        <v>13</v>
      </c>
      <c r="I2" s="6">
        <f>IF(OR(A2="",N(D2)=0),"",D2/IF(C2="Yıllık",12,IF(C2="3 aylık",3,1)))</f>
        <v>17500</v>
      </c>
      <c r="J2" s="7">
        <f>IF(OR(A2="",N(D2)=0),"",D2*IF(C2="Yıllık",1,IF(C2="3 aylık",4,12)))</f>
        <v>210000</v>
      </c>
    </row>
    <row r="3" spans="1:10" x14ac:dyDescent="0.25">
      <c r="A3" s="2" t="s">
        <v>14</v>
      </c>
      <c r="B3" s="2" t="s">
        <v>14</v>
      </c>
      <c r="C3" s="3" t="s">
        <v>11</v>
      </c>
      <c r="D3" s="4">
        <v>1400</v>
      </c>
      <c r="E3" s="5">
        <v>5</v>
      </c>
      <c r="F3" s="5"/>
      <c r="G3" s="2" t="s">
        <v>12</v>
      </c>
      <c r="H3" s="3" t="s">
        <v>15</v>
      </c>
      <c r="I3" s="6">
        <f>IF(OR(A3="",N(D3)=0),"",D3/IF(C3="Yıllık",12,IF(C3="3 aylık",3,1)))</f>
        <v>1400</v>
      </c>
      <c r="J3" s="7">
        <f>IF(OR(A3="",N(D3)=0),"",D3*IF(C3="Yıllık",1,IF(C3="3 aylık",4,12)))</f>
        <v>16800</v>
      </c>
    </row>
    <row r="4" spans="1:10" x14ac:dyDescent="0.25">
      <c r="A4" s="2" t="s">
        <v>16</v>
      </c>
      <c r="B4" s="2" t="s">
        <v>17</v>
      </c>
      <c r="C4" s="3" t="s">
        <v>11</v>
      </c>
      <c r="D4" s="4">
        <v>950</v>
      </c>
      <c r="E4" s="5">
        <v>18</v>
      </c>
      <c r="F4" s="5"/>
      <c r="G4" s="2" t="s">
        <v>18</v>
      </c>
      <c r="H4" s="3" t="s">
        <v>15</v>
      </c>
      <c r="I4" s="6">
        <f>IF(OR(A4="",N(D4)=0),"",D4/IF(C4="Yıllık",12,IF(C4="3 aylık",3,1)))</f>
        <v>950</v>
      </c>
      <c r="J4" s="7">
        <f>IF(OR(A4="",N(D4)=0),"",D4*IF(C4="Yıllık",1,IF(C4="3 aylık",4,12)))</f>
        <v>11400</v>
      </c>
    </row>
    <row r="5" spans="1:10" x14ac:dyDescent="0.25">
      <c r="A5" s="2" t="s">
        <v>19</v>
      </c>
      <c r="B5" s="2" t="s">
        <v>17</v>
      </c>
      <c r="C5" s="3" t="s">
        <v>11</v>
      </c>
      <c r="D5" s="4">
        <v>1600</v>
      </c>
      <c r="E5" s="5">
        <v>22</v>
      </c>
      <c r="F5" s="5"/>
      <c r="G5" s="2" t="s">
        <v>18</v>
      </c>
      <c r="H5" s="3" t="s">
        <v>15</v>
      </c>
      <c r="I5" s="6">
        <f>IF(OR(A5="",N(D5)=0),"",D5/IF(C5="Yıllık",12,IF(C5="3 aylık",3,1)))</f>
        <v>1600</v>
      </c>
      <c r="J5" s="7">
        <f>IF(OR(A5="",N(D5)=0),"",D5*IF(C5="Yıllık",1,IF(C5="3 aylık",4,12)))</f>
        <v>19200</v>
      </c>
    </row>
    <row r="6" spans="1:10" x14ac:dyDescent="0.25">
      <c r="A6" s="2" t="s">
        <v>20</v>
      </c>
      <c r="B6" s="2" t="s">
        <v>17</v>
      </c>
      <c r="C6" s="3" t="s">
        <v>11</v>
      </c>
      <c r="D6" s="4">
        <v>420</v>
      </c>
      <c r="E6" s="5">
        <v>25</v>
      </c>
      <c r="F6" s="5"/>
      <c r="G6" s="2" t="s">
        <v>18</v>
      </c>
      <c r="H6" s="3" t="s">
        <v>13</v>
      </c>
      <c r="I6" s="6">
        <f>IF(OR(A6="",N(D6)=0),"",D6/IF(C6="Yıllık",12,IF(C6="3 aylık",3,1)))</f>
        <v>420</v>
      </c>
      <c r="J6" s="7">
        <f>IF(OR(A6="",N(D6)=0),"",D6*IF(C6="Yıllık",1,IF(C6="3 aylık",4,12)))</f>
        <v>5040</v>
      </c>
    </row>
    <row r="7" spans="1:10" x14ac:dyDescent="0.25">
      <c r="A7" s="2" t="s">
        <v>21</v>
      </c>
      <c r="B7" s="2" t="s">
        <v>17</v>
      </c>
      <c r="C7" s="3" t="s">
        <v>11</v>
      </c>
      <c r="D7" s="4">
        <v>650</v>
      </c>
      <c r="E7" s="5">
        <v>12</v>
      </c>
      <c r="F7" s="5"/>
      <c r="G7" s="2" t="s">
        <v>18</v>
      </c>
      <c r="H7" s="3" t="s">
        <v>15</v>
      </c>
      <c r="I7" s="6">
        <f>IF(OR(A7="",N(D7)=0),"",D7/IF(C7="Yıllık",12,IF(C7="3 aylık",3,1)))</f>
        <v>650</v>
      </c>
      <c r="J7" s="7">
        <f>IF(OR(A7="",N(D7)=0),"",D7*IF(C7="Yıllık",1,IF(C7="3 aylık",4,12)))</f>
        <v>7800</v>
      </c>
    </row>
    <row r="8" spans="1:10" x14ac:dyDescent="0.25">
      <c r="A8" s="2" t="s">
        <v>22</v>
      </c>
      <c r="B8" s="2" t="s">
        <v>17</v>
      </c>
      <c r="C8" s="3" t="s">
        <v>11</v>
      </c>
      <c r="D8" s="4">
        <v>480</v>
      </c>
      <c r="E8" s="5">
        <v>12</v>
      </c>
      <c r="F8" s="5"/>
      <c r="G8" s="2" t="s">
        <v>18</v>
      </c>
      <c r="H8" s="3" t="s">
        <v>15</v>
      </c>
      <c r="I8" s="6">
        <f>IF(OR(A8="",N(D8)=0),"",D8/IF(C8="Yıllık",12,IF(C8="3 aylık",3,1)))</f>
        <v>480</v>
      </c>
      <c r="J8" s="7">
        <f>IF(OR(A8="",N(D8)=0),"",D8*IF(C8="Yıllık",1,IF(C8="3 aylık",4,12)))</f>
        <v>5760</v>
      </c>
    </row>
    <row r="9" spans="1:10" x14ac:dyDescent="0.25">
      <c r="A9" s="2" t="s">
        <v>23</v>
      </c>
      <c r="B9" s="2" t="s">
        <v>24</v>
      </c>
      <c r="C9" s="3" t="s">
        <v>11</v>
      </c>
      <c r="D9" s="4">
        <v>230</v>
      </c>
      <c r="E9" s="5">
        <v>9</v>
      </c>
      <c r="F9" s="5"/>
      <c r="G9" s="2" t="s">
        <v>18</v>
      </c>
      <c r="H9" s="3" t="s">
        <v>15</v>
      </c>
      <c r="I9" s="6">
        <f>IF(OR(A9="",N(D9)=0),"",D9/IF(C9="Yıllık",12,IF(C9="3 aylık",3,1)))</f>
        <v>230</v>
      </c>
      <c r="J9" s="7">
        <f>IF(OR(A9="",N(D9)=0),"",D9*IF(C9="Yıllık",1,IF(C9="3 aylık",4,12)))</f>
        <v>2760</v>
      </c>
    </row>
    <row r="10" spans="1:10" x14ac:dyDescent="0.25">
      <c r="A10" s="2" t="s">
        <v>25</v>
      </c>
      <c r="B10" s="2" t="s">
        <v>24</v>
      </c>
      <c r="C10" s="3" t="s">
        <v>11</v>
      </c>
      <c r="D10" s="4">
        <v>100</v>
      </c>
      <c r="E10" s="5">
        <v>15</v>
      </c>
      <c r="F10" s="5"/>
      <c r="G10" s="2" t="s">
        <v>18</v>
      </c>
      <c r="H10" s="3" t="s">
        <v>15</v>
      </c>
      <c r="I10" s="6">
        <f>IF(OR(A10="",N(D10)=0),"",D10/IF(C10="Yıllık",12,IF(C10="3 aylık",3,1)))</f>
        <v>100</v>
      </c>
      <c r="J10" s="7">
        <f>IF(OR(A10="",N(D10)=0),"",D10*IF(C10="Yıllık",1,IF(C10="3 aylık",4,12)))</f>
        <v>1200</v>
      </c>
    </row>
    <row r="11" spans="1:10" x14ac:dyDescent="0.25">
      <c r="A11" s="2" t="s">
        <v>26</v>
      </c>
      <c r="B11" s="2" t="s">
        <v>24</v>
      </c>
      <c r="C11" s="3" t="s">
        <v>11</v>
      </c>
      <c r="D11" s="4">
        <v>1500</v>
      </c>
      <c r="E11" s="5">
        <v>3</v>
      </c>
      <c r="F11" s="5"/>
      <c r="G11" s="2" t="s">
        <v>18</v>
      </c>
      <c r="H11" s="3" t="s">
        <v>15</v>
      </c>
      <c r="I11" s="6">
        <f>IF(OR(A11="",N(D11)=0),"",D11/IF(C11="Yıllık",12,IF(C11="3 aylık",3,1)))</f>
        <v>1500</v>
      </c>
      <c r="J11" s="7">
        <f>IF(OR(A11="",N(D11)=0),"",D11*IF(C11="Yıllık",1,IF(C11="3 aylık",4,12)))</f>
        <v>18000</v>
      </c>
    </row>
    <row r="12" spans="1:10" x14ac:dyDescent="0.25">
      <c r="A12" s="2" t="s">
        <v>27</v>
      </c>
      <c r="B12" s="2" t="s">
        <v>28</v>
      </c>
      <c r="C12" s="3" t="s">
        <v>11</v>
      </c>
      <c r="D12" s="4">
        <v>4250</v>
      </c>
      <c r="E12" s="5">
        <v>7</v>
      </c>
      <c r="F12" s="5"/>
      <c r="G12" s="2" t="s">
        <v>12</v>
      </c>
      <c r="H12" s="3" t="s">
        <v>15</v>
      </c>
      <c r="I12" s="6">
        <f>IF(OR(A12="",N(D12)=0),"",D12/IF(C12="Yıllık",12,IF(C12="3 aylık",3,1)))</f>
        <v>4250</v>
      </c>
      <c r="J12" s="7">
        <f>IF(OR(A12="",N(D12)=0),"",D12*IF(C12="Yıllık",1,IF(C12="3 aylık",4,12)))</f>
        <v>51000</v>
      </c>
    </row>
    <row r="13" spans="1:10" x14ac:dyDescent="0.25">
      <c r="A13" s="2" t="s">
        <v>29</v>
      </c>
      <c r="B13" s="2" t="s">
        <v>24</v>
      </c>
      <c r="C13" s="3" t="s">
        <v>30</v>
      </c>
      <c r="D13" s="4">
        <v>450</v>
      </c>
      <c r="E13" s="5">
        <v>14</v>
      </c>
      <c r="F13" s="5">
        <v>1</v>
      </c>
      <c r="G13" s="2" t="s">
        <v>18</v>
      </c>
      <c r="H13" s="3" t="s">
        <v>15</v>
      </c>
      <c r="I13" s="6">
        <f>IF(OR(A13="",N(D13)=0),"",D13/IF(C13="Yıllık",12,IF(C13="3 aylık",3,1)))</f>
        <v>150</v>
      </c>
      <c r="J13" s="7">
        <f>IF(OR(A13="",N(D13)=0),"",D13*IF(C13="Yıllık",1,IF(C13="3 aylık",4,12)))</f>
        <v>1800</v>
      </c>
    </row>
    <row r="14" spans="1:10" x14ac:dyDescent="0.25">
      <c r="A14" s="2" t="s">
        <v>31</v>
      </c>
      <c r="B14" s="2" t="s">
        <v>24</v>
      </c>
      <c r="C14" s="3" t="s">
        <v>32</v>
      </c>
      <c r="D14" s="4">
        <v>1200</v>
      </c>
      <c r="E14" s="5">
        <v>20</v>
      </c>
      <c r="F14" s="5">
        <v>3</v>
      </c>
      <c r="G14" s="2" t="s">
        <v>18</v>
      </c>
      <c r="H14" s="3" t="s">
        <v>15</v>
      </c>
      <c r="I14" s="6">
        <f>IF(OR(A14="",N(D14)=0),"",D14/IF(C14="Yıllık",12,IF(C14="3 aylık",3,1)))</f>
        <v>100</v>
      </c>
      <c r="J14" s="7">
        <f>IF(OR(A14="",N(D14)=0),"",D14*IF(C14="Yıllık",1,IF(C14="3 aylık",4,12)))</f>
        <v>1200</v>
      </c>
    </row>
    <row r="15" spans="1:10" x14ac:dyDescent="0.25">
      <c r="A15" s="2" t="s">
        <v>33</v>
      </c>
      <c r="B15" s="2" t="s">
        <v>34</v>
      </c>
      <c r="C15" s="3" t="s">
        <v>32</v>
      </c>
      <c r="D15" s="4">
        <v>18000</v>
      </c>
      <c r="E15" s="5">
        <v>10</v>
      </c>
      <c r="F15" s="5">
        <v>4</v>
      </c>
      <c r="G15" s="2" t="s">
        <v>18</v>
      </c>
      <c r="H15" s="3" t="s">
        <v>13</v>
      </c>
      <c r="I15" s="6">
        <f>IF(OR(A15="",N(D15)=0),"",D15/IF(C15="Yıllık",12,IF(C15="3 aylık",3,1)))</f>
        <v>1500</v>
      </c>
      <c r="J15" s="7">
        <f>IF(OR(A15="",N(D15)=0),"",D15*IF(C15="Yıllık",1,IF(C15="3 aylık",4,12)))</f>
        <v>18000</v>
      </c>
    </row>
    <row r="16" spans="1:10" x14ac:dyDescent="0.25">
      <c r="A16" s="2" t="s">
        <v>35</v>
      </c>
      <c r="B16" s="2" t="s">
        <v>34</v>
      </c>
      <c r="C16" s="3" t="s">
        <v>32</v>
      </c>
      <c r="D16" s="4">
        <v>1100</v>
      </c>
      <c r="E16" s="5">
        <v>15</v>
      </c>
      <c r="F16" s="5">
        <v>11</v>
      </c>
      <c r="G16" s="2" t="s">
        <v>12</v>
      </c>
      <c r="H16" s="3" t="s">
        <v>13</v>
      </c>
      <c r="I16" s="6">
        <f>IF(OR(A16="",N(D16)=0),"",D16/IF(C16="Yıllık",12,IF(C16="3 aylık",3,1)))</f>
        <v>91.666666667</v>
      </c>
      <c r="J16" s="7">
        <f>IF(OR(A16="",N(D16)=0),"",D16*IF(C16="Yıllık",1,IF(C16="3 aylık",4,12)))</f>
        <v>1100</v>
      </c>
    </row>
    <row r="17" spans="1:10" x14ac:dyDescent="0.25">
      <c r="A17" s="2"/>
      <c r="B17" s="2"/>
      <c r="C17" s="3"/>
      <c r="D17" s="4"/>
      <c r="E17" s="5"/>
      <c r="F17" s="5"/>
      <c r="G17" s="2"/>
      <c r="H17" s="3"/>
      <c r="I17" s="6" t="str">
        <f>IF(OR(A17="",N(D17)=0),"",D17/IF(C17="Yıllık",12,IF(C17="3 aylık",3,1)))</f>
        <v/>
      </c>
      <c r="J17" s="7" t="str">
        <f>IF(OR(A17="",N(D17)=0),"",D17*IF(C17="Yıllık",1,IF(C17="3 aylık",4,12)))</f>
        <v/>
      </c>
    </row>
    <row r="18" spans="1:10" x14ac:dyDescent="0.25">
      <c r="A18" s="2"/>
      <c r="B18" s="2"/>
      <c r="C18" s="3"/>
      <c r="D18" s="4"/>
      <c r="E18" s="5"/>
      <c r="F18" s="5"/>
      <c r="G18" s="2"/>
      <c r="H18" s="3"/>
      <c r="I18" s="6" t="str">
        <f>IF(OR(A18="",N(D18)=0),"",D18/IF(C18="Yıllık",12,IF(C18="3 aylık",3,1)))</f>
        <v/>
      </c>
      <c r="J18" s="7" t="str">
        <f>IF(OR(A18="",N(D18)=0),"",D18*IF(C18="Yıllık",1,IF(C18="3 aylık",4,12)))</f>
        <v/>
      </c>
    </row>
    <row r="19" spans="1:10" x14ac:dyDescent="0.25">
      <c r="A19" s="2"/>
      <c r="B19" s="2"/>
      <c r="C19" s="3"/>
      <c r="D19" s="4"/>
      <c r="E19" s="5"/>
      <c r="F19" s="5"/>
      <c r="G19" s="2"/>
      <c r="H19" s="3"/>
      <c r="I19" s="6" t="str">
        <f>IF(OR(A19="",N(D19)=0),"",D19/IF(C19="Yıllık",12,IF(C19="3 aylık",3,1)))</f>
        <v/>
      </c>
      <c r="J19" s="7" t="str">
        <f>IF(OR(A19="",N(D19)=0),"",D19*IF(C19="Yıllık",1,IF(C19="3 aylık",4,12)))</f>
        <v/>
      </c>
    </row>
    <row r="20" spans="1:10" x14ac:dyDescent="0.25">
      <c r="A20" s="2"/>
      <c r="B20" s="2"/>
      <c r="C20" s="3"/>
      <c r="D20" s="4"/>
      <c r="E20" s="5"/>
      <c r="F20" s="5"/>
      <c r="G20" s="2"/>
      <c r="H20" s="3"/>
      <c r="I20" s="6" t="str">
        <f>IF(OR(A20="",N(D20)=0),"",D20/IF(C20="Yıllık",12,IF(C20="3 aylık",3,1)))</f>
        <v/>
      </c>
      <c r="J20" s="7" t="str">
        <f>IF(OR(A20="",N(D20)=0),"",D20*IF(C20="Yıllık",1,IF(C20="3 aylık",4,12)))</f>
        <v/>
      </c>
    </row>
    <row r="21" spans="1:10" x14ac:dyDescent="0.25">
      <c r="A21" s="2"/>
      <c r="B21" s="2"/>
      <c r="C21" s="3"/>
      <c r="D21" s="4"/>
      <c r="E21" s="5"/>
      <c r="F21" s="5"/>
      <c r="G21" s="2"/>
      <c r="H21" s="3"/>
      <c r="I21" s="6" t="str">
        <f>IF(OR(A21="",N(D21)=0),"",D21/IF(C21="Yıllık",12,IF(C21="3 aylık",3,1)))</f>
        <v/>
      </c>
      <c r="J21" s="7" t="str">
        <f>IF(OR(A21="",N(D21)=0),"",D21*IF(C21="Yıllık",1,IF(C21="3 aylık",4,12)))</f>
        <v/>
      </c>
    </row>
    <row r="22" spans="1:10" x14ac:dyDescent="0.25">
      <c r="A22" s="2"/>
      <c r="B22" s="2"/>
      <c r="C22" s="3"/>
      <c r="D22" s="4"/>
      <c r="E22" s="5"/>
      <c r="F22" s="5"/>
      <c r="G22" s="2"/>
      <c r="H22" s="3"/>
      <c r="I22" s="6" t="str">
        <f>IF(OR(A22="",N(D22)=0),"",D22/IF(C22="Yıllık",12,IF(C22="3 aylık",3,1)))</f>
        <v/>
      </c>
      <c r="J22" s="7" t="str">
        <f>IF(OR(A22="",N(D22)=0),"",D22*IF(C22="Yıllık",1,IF(C22="3 aylık",4,12)))</f>
        <v/>
      </c>
    </row>
    <row r="23" spans="1:10" x14ac:dyDescent="0.25">
      <c r="A23" s="2"/>
      <c r="B23" s="2"/>
      <c r="C23" s="3"/>
      <c r="D23" s="4"/>
      <c r="E23" s="5"/>
      <c r="F23" s="5"/>
      <c r="G23" s="2"/>
      <c r="H23" s="3"/>
      <c r="I23" s="6" t="str">
        <f>IF(OR(A23="",N(D23)=0),"",D23/IF(C23="Yıllık",12,IF(C23="3 aylık",3,1)))</f>
        <v/>
      </c>
      <c r="J23" s="7" t="str">
        <f>IF(OR(A23="",N(D23)=0),"",D23*IF(C23="Yıllık",1,IF(C23="3 aylık",4,12)))</f>
        <v/>
      </c>
    </row>
    <row r="24" spans="1:10" x14ac:dyDescent="0.25">
      <c r="A24" s="2"/>
      <c r="B24" s="2"/>
      <c r="C24" s="3"/>
      <c r="D24" s="4"/>
      <c r="E24" s="5"/>
      <c r="F24" s="5"/>
      <c r="G24" s="2"/>
      <c r="H24" s="3"/>
      <c r="I24" s="6" t="str">
        <f>IF(OR(A24="",N(D24)=0),"",D24/IF(C24="Yıllık",12,IF(C24="3 aylık",3,1)))</f>
        <v/>
      </c>
      <c r="J24" s="7" t="str">
        <f>IF(OR(A24="",N(D24)=0),"",D24*IF(C24="Yıllık",1,IF(C24="3 aylık",4,12)))</f>
        <v/>
      </c>
    </row>
    <row r="25" spans="1:10" x14ac:dyDescent="0.25">
      <c r="A25" s="2"/>
      <c r="B25" s="2"/>
      <c r="C25" s="3"/>
      <c r="D25" s="4"/>
      <c r="E25" s="5"/>
      <c r="F25" s="5"/>
      <c r="G25" s="2"/>
      <c r="H25" s="3"/>
      <c r="I25" s="6" t="str">
        <f>IF(OR(A25="",N(D25)=0),"",D25/IF(C25="Yıllık",12,IF(C25="3 aylık",3,1)))</f>
        <v/>
      </c>
      <c r="J25" s="7" t="str">
        <f>IF(OR(A25="",N(D25)=0),"",D25*IF(C25="Yıllık",1,IF(C25="3 aylık",4,12)))</f>
        <v/>
      </c>
    </row>
    <row r="26" spans="1:10" x14ac:dyDescent="0.25">
      <c r="A26" s="2"/>
      <c r="B26" s="2"/>
      <c r="C26" s="3"/>
      <c r="D26" s="4"/>
      <c r="E26" s="5"/>
      <c r="F26" s="5"/>
      <c r="G26" s="2"/>
      <c r="H26" s="3"/>
      <c r="I26" s="6" t="str">
        <f>IF(OR(A26="",N(D26)=0),"",D26/IF(C26="Yıllık",12,IF(C26="3 aylık",3,1)))</f>
        <v/>
      </c>
      <c r="J26" s="7" t="str">
        <f>IF(OR(A26="",N(D26)=0),"",D26*IF(C26="Yıllık",1,IF(C26="3 aylık",4,12)))</f>
        <v/>
      </c>
    </row>
    <row r="27" spans="1:10" x14ac:dyDescent="0.25">
      <c r="A27" s="2"/>
      <c r="B27" s="2"/>
      <c r="C27" s="3"/>
      <c r="D27" s="4"/>
      <c r="E27" s="5"/>
      <c r="F27" s="5"/>
      <c r="G27" s="2"/>
      <c r="H27" s="3"/>
      <c r="I27" s="6" t="str">
        <f>IF(OR(A27="",N(D27)=0),"",D27/IF(C27="Yıllık",12,IF(C27="3 aylık",3,1)))</f>
        <v/>
      </c>
      <c r="J27" s="7" t="str">
        <f>IF(OR(A27="",N(D27)=0),"",D27*IF(C27="Yıllık",1,IF(C27="3 aylık",4,12)))</f>
        <v/>
      </c>
    </row>
    <row r="28" spans="1:10" x14ac:dyDescent="0.25">
      <c r="A28" s="2"/>
      <c r="B28" s="2"/>
      <c r="C28" s="3"/>
      <c r="D28" s="4"/>
      <c r="E28" s="5"/>
      <c r="F28" s="5"/>
      <c r="G28" s="2"/>
      <c r="H28" s="3"/>
      <c r="I28" s="6" t="str">
        <f>IF(OR(A28="",N(D28)=0),"",D28/IF(C28="Yıllık",12,IF(C28="3 aylık",3,1)))</f>
        <v/>
      </c>
      <c r="J28" s="7" t="str">
        <f>IF(OR(A28="",N(D28)=0),"",D28*IF(C28="Yıllık",1,IF(C28="3 aylık",4,12)))</f>
        <v/>
      </c>
    </row>
    <row r="29" spans="1:10" x14ac:dyDescent="0.25">
      <c r="A29" s="2"/>
      <c r="B29" s="2"/>
      <c r="C29" s="3"/>
      <c r="D29" s="4"/>
      <c r="E29" s="5"/>
      <c r="F29" s="5"/>
      <c r="G29" s="2"/>
      <c r="H29" s="3"/>
      <c r="I29" s="6" t="str">
        <f>IF(OR(A29="",N(D29)=0),"",D29/IF(C29="Yıllık",12,IF(C29="3 aylık",3,1)))</f>
        <v/>
      </c>
      <c r="J29" s="7" t="str">
        <f>IF(OR(A29="",N(D29)=0),"",D29*IF(C29="Yıllık",1,IF(C29="3 aylık",4,12)))</f>
        <v/>
      </c>
    </row>
    <row r="30" spans="1:10" x14ac:dyDescent="0.25">
      <c r="A30" s="2"/>
      <c r="B30" s="2"/>
      <c r="C30" s="3"/>
      <c r="D30" s="4"/>
      <c r="E30" s="5"/>
      <c r="F30" s="5"/>
      <c r="G30" s="2"/>
      <c r="H30" s="3"/>
      <c r="I30" s="6" t="str">
        <f>IF(OR(A30="",N(D30)=0),"",D30/IF(C30="Yıllık",12,IF(C30="3 aylık",3,1)))</f>
        <v/>
      </c>
      <c r="J30" s="7" t="str">
        <f>IF(OR(A30="",N(D30)=0),"",D30*IF(C30="Yıllık",1,IF(C30="3 aylık",4,12)))</f>
        <v/>
      </c>
    </row>
    <row r="31" spans="1:10" x14ac:dyDescent="0.25">
      <c r="A31" s="2"/>
      <c r="B31" s="2"/>
      <c r="C31" s="3"/>
      <c r="D31" s="4"/>
      <c r="E31" s="5"/>
      <c r="F31" s="5"/>
      <c r="G31" s="2"/>
      <c r="H31" s="3"/>
      <c r="I31" s="6" t="str">
        <f>IF(OR(A31="",N(D31)=0),"",D31/IF(C31="Yıllık",12,IF(C31="3 aylık",3,1)))</f>
        <v/>
      </c>
      <c r="J31" s="7" t="str">
        <f>IF(OR(A31="",N(D31)=0),"",D31*IF(C31="Yıllık",1,IF(C31="3 aylık",4,12)))</f>
        <v/>
      </c>
    </row>
    <row r="33" spans="1:1" x14ac:dyDescent="0.25">
      <c r="A33" s="8" t="s">
        <v>36</v>
      </c>
    </row>
  </sheetData>
  <dataValidations count="4">
    <dataValidation type="list" allowBlank="1" sqref="B2:B31">
      <formula1>"Fatura,Abonelik,Kira,Aidat,Kredi taksiti,Sigorta,Diğer"</formula1>
    </dataValidation>
    <dataValidation type="list" allowBlank="1" sqref="C2:C31">
      <formula1>"Aylık,3 aylık,Yıllık"</formula1>
    </dataValidation>
    <dataValidation type="list" allowBlank="1" sqref="G2:G31">
      <formula1>"Kredi kartı,Banka hesabı,Nakit,Havale / EFT"</formula1>
    </dataValidation>
    <dataValidation type="list" allowBlank="1" sqref="H2:H31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Q35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0" customWidth="1"/>
    <col min="4" max="4" width="14" customWidth="1"/>
    <col min="5" max="16" width="8" customWidth="1"/>
    <col min="17" max="17" width="14" customWidth="1"/>
  </cols>
  <sheetData>
    <row r="1" spans="1:1" x14ac:dyDescent="0.25">
      <c r="A1" s="9" t="s">
        <v>37</v>
      </c>
    </row>
    <row r="2" spans="1:3" x14ac:dyDescent="0.25">
      <c r="A2" s="10" t="s">
        <v>38</v>
      </c>
      <c r="B2" s="11">
        <f>MONTH(TODAY())</f>
        <v>10</v>
      </c>
      <c r="C2" s="8" t="s">
        <v>39</v>
      </c>
    </row>
    <row r="3" spans="1:2" x14ac:dyDescent="0.25">
      <c r="A3" s="10" t="s">
        <v>40</v>
      </c>
      <c r="B3" s="3">
        <v>2026</v>
      </c>
    </row>
    <row r="4" spans="1:17" x14ac:dyDescent="0.25">
      <c r="A4" s="1" t="s">
        <v>41</v>
      </c>
      <c r="B4" s="1" t="s">
        <v>2</v>
      </c>
      <c r="C4" s="1" t="s">
        <v>42</v>
      </c>
      <c r="D4" s="1" t="s">
        <v>3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  <c r="Q4" s="1" t="s">
        <v>55</v>
      </c>
    </row>
    <row r="5" spans="1:17" x14ac:dyDescent="0.25">
      <c r="A5" s="12" t="str">
        <f>IF('Ödemeler'!A2="","",'Ödemeler'!A2)</f>
        <v>Kira</v>
      </c>
      <c r="B5" s="13" t="str">
        <f>IF('Ödemeler'!A2="","",'Ödemeler'!C2)</f>
        <v>Aylık</v>
      </c>
      <c r="C5" s="13" t="str">
        <f>IF(OR('Ödemeler'!A2="",'Ödemeler'!F2=""),"",'Ödemeler'!F2)</f>
        <v/>
      </c>
      <c r="D5" s="7">
        <f>IF('Ödemeler'!A2="","",N('Ödemeler'!D2))</f>
        <v>17500</v>
      </c>
      <c r="E5" s="3" t="s">
        <v>56</v>
      </c>
      <c r="F5" s="3" t="s">
        <v>56</v>
      </c>
      <c r="G5" s="3" t="s">
        <v>56</v>
      </c>
      <c r="H5" s="3" t="s">
        <v>56</v>
      </c>
      <c r="I5" s="3" t="s">
        <v>56</v>
      </c>
      <c r="J5" s="3" t="s">
        <v>56</v>
      </c>
      <c r="K5" s="3" t="s">
        <v>56</v>
      </c>
      <c r="L5" s="3" t="s">
        <v>56</v>
      </c>
      <c r="M5" s="3" t="s">
        <v>56</v>
      </c>
      <c r="N5" s="3" t="s">
        <v>56</v>
      </c>
      <c r="O5" s="3"/>
      <c r="P5" s="3"/>
      <c r="Q5" s="14" t="str">
        <f>IF(A5="","",IF(OR(B5="Aylık",AND(B5="3 aylık",MOD($B$2-N(C5),3)=0),AND(B5="Yıllık",$B$2=N(C5))),IF(INDEX(E5:P5,1,$B$2)="Ödendi","Ödendi","Bekliyor"),"—"))</f>
        <v>Ödendi</v>
      </c>
    </row>
    <row r="6" spans="1:17" x14ac:dyDescent="0.25">
      <c r="A6" s="12" t="str">
        <f>IF('Ödemeler'!A3="","",'Ödemeler'!A3)</f>
        <v>Aidat</v>
      </c>
      <c r="B6" s="13" t="str">
        <f>IF('Ödemeler'!A3="","",'Ödemeler'!C3)</f>
        <v>Aylık</v>
      </c>
      <c r="C6" s="13" t="str">
        <f>IF(OR('Ödemeler'!A3="",'Ödemeler'!F3=""),"",'Ödemeler'!F3)</f>
        <v/>
      </c>
      <c r="D6" s="7">
        <f>IF('Ödemeler'!A3="","",N('Ödemeler'!D3))</f>
        <v>1400</v>
      </c>
      <c r="E6" s="3" t="s">
        <v>56</v>
      </c>
      <c r="F6" s="3" t="s">
        <v>56</v>
      </c>
      <c r="G6" s="3" t="s">
        <v>56</v>
      </c>
      <c r="H6" s="3" t="s">
        <v>56</v>
      </c>
      <c r="I6" s="3" t="s">
        <v>56</v>
      </c>
      <c r="J6" s="3" t="s">
        <v>56</v>
      </c>
      <c r="K6" s="3" t="s">
        <v>56</v>
      </c>
      <c r="L6" s="3" t="s">
        <v>56</v>
      </c>
      <c r="M6" s="3" t="s">
        <v>56</v>
      </c>
      <c r="N6" s="3"/>
      <c r="O6" s="3"/>
      <c r="P6" s="3"/>
      <c r="Q6" s="14" t="str">
        <f>IF(A6="","",IF(OR(B6="Aylık",AND(B6="3 aylık",MOD($B$2-N(C6),3)=0),AND(B6="Yıllık",$B$2=N(C6))),IF(INDEX(E6:P6,1,$B$2)="Ödendi","Ödendi","Bekliyor"),"—"))</f>
        <v>Bekliyor</v>
      </c>
    </row>
    <row r="7" spans="1:17" x14ac:dyDescent="0.25">
      <c r="A7" s="12" t="str">
        <f>IF('Ödemeler'!A4="","",'Ödemeler'!A4)</f>
        <v>Elektrik</v>
      </c>
      <c r="B7" s="13" t="str">
        <f>IF('Ödemeler'!A4="","",'Ödemeler'!C4)</f>
        <v>Aylık</v>
      </c>
      <c r="C7" s="13" t="str">
        <f>IF(OR('Ödemeler'!A4="",'Ödemeler'!F4=""),"",'Ödemeler'!F4)</f>
        <v/>
      </c>
      <c r="D7" s="7">
        <f>IF('Ödemeler'!A4="","",N('Ödemeler'!D4))</f>
        <v>950</v>
      </c>
      <c r="E7" s="3" t="s">
        <v>56</v>
      </c>
      <c r="F7" s="3" t="s">
        <v>56</v>
      </c>
      <c r="G7" s="3" t="s">
        <v>56</v>
      </c>
      <c r="H7" s="3" t="s">
        <v>56</v>
      </c>
      <c r="I7" s="3" t="s">
        <v>56</v>
      </c>
      <c r="J7" s="3" t="s">
        <v>56</v>
      </c>
      <c r="K7" s="3" t="s">
        <v>56</v>
      </c>
      <c r="L7" s="3" t="s">
        <v>56</v>
      </c>
      <c r="M7" s="3" t="s">
        <v>56</v>
      </c>
      <c r="N7" s="3"/>
      <c r="O7" s="3"/>
      <c r="P7" s="3"/>
      <c r="Q7" s="14" t="str">
        <f>IF(A7="","",IF(OR(B7="Aylık",AND(B7="3 aylık",MOD($B$2-N(C7),3)=0),AND(B7="Yıllık",$B$2=N(C7))),IF(INDEX(E7:P7,1,$B$2)="Ödendi","Ödendi","Bekliyor"),"—"))</f>
        <v>Bekliyor</v>
      </c>
    </row>
    <row r="8" spans="1:17" x14ac:dyDescent="0.25">
      <c r="A8" s="12" t="str">
        <f>IF('Ödemeler'!A5="","",'Ödemeler'!A5)</f>
        <v>Doğalgaz</v>
      </c>
      <c r="B8" s="13" t="str">
        <f>IF('Ödemeler'!A5="","",'Ödemeler'!C5)</f>
        <v>Aylık</v>
      </c>
      <c r="C8" s="13" t="str">
        <f>IF(OR('Ödemeler'!A5="",'Ödemeler'!F5=""),"",'Ödemeler'!F5)</f>
        <v/>
      </c>
      <c r="D8" s="7">
        <f>IF('Ödemeler'!A5="","",N('Ödemeler'!D5))</f>
        <v>1600</v>
      </c>
      <c r="E8" s="3" t="s">
        <v>56</v>
      </c>
      <c r="F8" s="3" t="s">
        <v>56</v>
      </c>
      <c r="G8" s="3" t="s">
        <v>56</v>
      </c>
      <c r="H8" s="3" t="s">
        <v>56</v>
      </c>
      <c r="I8" s="3" t="s">
        <v>56</v>
      </c>
      <c r="J8" s="3" t="s">
        <v>56</v>
      </c>
      <c r="K8" s="3" t="s">
        <v>56</v>
      </c>
      <c r="L8" s="3" t="s">
        <v>56</v>
      </c>
      <c r="M8" s="3" t="s">
        <v>56</v>
      </c>
      <c r="N8" s="3"/>
      <c r="O8" s="3"/>
      <c r="P8" s="3"/>
      <c r="Q8" s="14" t="str">
        <f>IF(A8="","",IF(OR(B8="Aylık",AND(B8="3 aylık",MOD($B$2-N(C8),3)=0),AND(B8="Yıllık",$B$2=N(C8))),IF(INDEX(E8:P8,1,$B$2)="Ödendi","Ödendi","Bekliyor"),"—"))</f>
        <v>Bekliyor</v>
      </c>
    </row>
    <row r="9" spans="1:17" x14ac:dyDescent="0.25">
      <c r="A9" s="12" t="str">
        <f>IF('Ödemeler'!A6="","",'Ödemeler'!A6)</f>
        <v>Su</v>
      </c>
      <c r="B9" s="13" t="str">
        <f>IF('Ödemeler'!A6="","",'Ödemeler'!C6)</f>
        <v>Aylık</v>
      </c>
      <c r="C9" s="13" t="str">
        <f>IF(OR('Ödemeler'!A6="",'Ödemeler'!F6=""),"",'Ödemeler'!F6)</f>
        <v/>
      </c>
      <c r="D9" s="7">
        <f>IF('Ödemeler'!A6="","",N('Ödemeler'!D6))</f>
        <v>420</v>
      </c>
      <c r="E9" s="3" t="s">
        <v>56</v>
      </c>
      <c r="F9" s="3" t="s">
        <v>56</v>
      </c>
      <c r="G9" s="3" t="s">
        <v>56</v>
      </c>
      <c r="H9" s="3" t="s">
        <v>56</v>
      </c>
      <c r="I9" s="3" t="s">
        <v>56</v>
      </c>
      <c r="J9" s="3" t="s">
        <v>56</v>
      </c>
      <c r="K9" s="3" t="s">
        <v>56</v>
      </c>
      <c r="L9" s="3" t="s">
        <v>56</v>
      </c>
      <c r="M9" s="3" t="s">
        <v>56</v>
      </c>
      <c r="N9" s="3"/>
      <c r="O9" s="3"/>
      <c r="P9" s="3"/>
      <c r="Q9" s="14" t="str">
        <f>IF(A9="","",IF(OR(B9="Aylık",AND(B9="3 aylık",MOD($B$2-N(C9),3)=0),AND(B9="Yıllık",$B$2=N(C9))),IF(INDEX(E9:P9,1,$B$2)="Ödendi","Ödendi","Bekliyor"),"—"))</f>
        <v>Bekliyor</v>
      </c>
    </row>
    <row r="10" spans="1:17" x14ac:dyDescent="0.25">
      <c r="A10" s="12" t="str">
        <f>IF('Ödemeler'!A7="","",'Ödemeler'!A7)</f>
        <v>İnternet</v>
      </c>
      <c r="B10" s="13" t="str">
        <f>IF('Ödemeler'!A7="","",'Ödemeler'!C7)</f>
        <v>Aylık</v>
      </c>
      <c r="C10" s="13" t="str">
        <f>IF(OR('Ödemeler'!A7="",'Ödemeler'!F7=""),"",'Ödemeler'!F7)</f>
        <v/>
      </c>
      <c r="D10" s="7">
        <f>IF('Ödemeler'!A7="","",N('Ödemeler'!D7))</f>
        <v>650</v>
      </c>
      <c r="E10" s="3" t="s">
        <v>56</v>
      </c>
      <c r="F10" s="3" t="s">
        <v>56</v>
      </c>
      <c r="G10" s="3" t="s">
        <v>56</v>
      </c>
      <c r="H10" s="3" t="s">
        <v>56</v>
      </c>
      <c r="I10" s="3" t="s">
        <v>56</v>
      </c>
      <c r="J10" s="3" t="s">
        <v>56</v>
      </c>
      <c r="K10" s="3" t="s">
        <v>56</v>
      </c>
      <c r="L10" s="3" t="s">
        <v>56</v>
      </c>
      <c r="M10" s="3" t="s">
        <v>56</v>
      </c>
      <c r="N10" s="3"/>
      <c r="O10" s="3"/>
      <c r="P10" s="3"/>
      <c r="Q10" s="14" t="str">
        <f>IF(A10="","",IF(OR(B10="Aylık",AND(B10="3 aylık",MOD($B$2-N(C10),3)=0),AND(B10="Yıllık",$B$2=N(C10))),IF(INDEX(E10:P10,1,$B$2)="Ödendi","Ödendi","Bekliyor"),"—"))</f>
        <v>Bekliyor</v>
      </c>
    </row>
    <row r="11" spans="1:17" x14ac:dyDescent="0.25">
      <c r="A11" s="12" t="str">
        <f>IF('Ödemeler'!A8="","",'Ödemeler'!A8)</f>
        <v>Cep telefonu</v>
      </c>
      <c r="B11" s="13" t="str">
        <f>IF('Ödemeler'!A8="","",'Ödemeler'!C8)</f>
        <v>Aylık</v>
      </c>
      <c r="C11" s="13" t="str">
        <f>IF(OR('Ödemeler'!A8="",'Ödemeler'!F8=""),"",'Ödemeler'!F8)</f>
        <v/>
      </c>
      <c r="D11" s="7">
        <f>IF('Ödemeler'!A8="","",N('Ödemeler'!D8))</f>
        <v>480</v>
      </c>
      <c r="E11" s="3" t="s">
        <v>56</v>
      </c>
      <c r="F11" s="3" t="s">
        <v>56</v>
      </c>
      <c r="G11" s="3" t="s">
        <v>56</v>
      </c>
      <c r="H11" s="3" t="s">
        <v>56</v>
      </c>
      <c r="I11" s="3" t="s">
        <v>56</v>
      </c>
      <c r="J11" s="3" t="s">
        <v>56</v>
      </c>
      <c r="K11" s="3" t="s">
        <v>56</v>
      </c>
      <c r="L11" s="3" t="s">
        <v>56</v>
      </c>
      <c r="M11" s="3" t="s">
        <v>56</v>
      </c>
      <c r="N11" s="3"/>
      <c r="O11" s="3"/>
      <c r="P11" s="3"/>
      <c r="Q11" s="14" t="str">
        <f>IF(A11="","",IF(OR(B11="Aylık",AND(B11="3 aylık",MOD($B$2-N(C11),3)=0),AND(B11="Yıllık",$B$2=N(C11))),IF(INDEX(E11:P11,1,$B$2)="Ödendi","Ödendi","Bekliyor"),"—"))</f>
        <v>Bekliyor</v>
      </c>
    </row>
    <row r="12" spans="1:17" x14ac:dyDescent="0.25">
      <c r="A12" s="12" t="str">
        <f>IF('Ödemeler'!A9="","",'Ödemeler'!A9)</f>
        <v>Dizi-film platformu</v>
      </c>
      <c r="B12" s="13" t="str">
        <f>IF('Ödemeler'!A9="","",'Ödemeler'!C9)</f>
        <v>Aylık</v>
      </c>
      <c r="C12" s="13" t="str">
        <f>IF(OR('Ödemeler'!A9="",'Ödemeler'!F9=""),"",'Ödemeler'!F9)</f>
        <v/>
      </c>
      <c r="D12" s="7">
        <f>IF('Ödemeler'!A9="","",N('Ödemeler'!D9))</f>
        <v>230</v>
      </c>
      <c r="E12" s="3" t="s">
        <v>56</v>
      </c>
      <c r="F12" s="3" t="s">
        <v>56</v>
      </c>
      <c r="G12" s="3" t="s">
        <v>56</v>
      </c>
      <c r="H12" s="3" t="s">
        <v>56</v>
      </c>
      <c r="I12" s="3" t="s">
        <v>56</v>
      </c>
      <c r="J12" s="3" t="s">
        <v>56</v>
      </c>
      <c r="K12" s="3" t="s">
        <v>56</v>
      </c>
      <c r="L12" s="3" t="s">
        <v>56</v>
      </c>
      <c r="M12" s="3" t="s">
        <v>56</v>
      </c>
      <c r="N12" s="3"/>
      <c r="O12" s="3"/>
      <c r="P12" s="3"/>
      <c r="Q12" s="14" t="str">
        <f>IF(A12="","",IF(OR(B12="Aylık",AND(B12="3 aylık",MOD($B$2-N(C12),3)=0),AND(B12="Yıllık",$B$2=N(C12))),IF(INDEX(E12:P12,1,$B$2)="Ödendi","Ödendi","Bekliyor"),"—"))</f>
        <v>Bekliyor</v>
      </c>
    </row>
    <row r="13" spans="1:17" x14ac:dyDescent="0.25">
      <c r="A13" s="12" t="str">
        <f>IF('Ödemeler'!A10="","",'Ödemeler'!A10)</f>
        <v>Müzik aboneliği</v>
      </c>
      <c r="B13" s="13" t="str">
        <f>IF('Ödemeler'!A10="","",'Ödemeler'!C10)</f>
        <v>Aylık</v>
      </c>
      <c r="C13" s="13" t="str">
        <f>IF(OR('Ödemeler'!A10="",'Ödemeler'!F10=""),"",'Ödemeler'!F10)</f>
        <v/>
      </c>
      <c r="D13" s="7">
        <f>IF('Ödemeler'!A10="","",N('Ödemeler'!D10))</f>
        <v>100</v>
      </c>
      <c r="E13" s="3" t="s">
        <v>56</v>
      </c>
      <c r="F13" s="3" t="s">
        <v>56</v>
      </c>
      <c r="G13" s="3" t="s">
        <v>56</v>
      </c>
      <c r="H13" s="3" t="s">
        <v>56</v>
      </c>
      <c r="I13" s="3" t="s">
        <v>56</v>
      </c>
      <c r="J13" s="3" t="s">
        <v>56</v>
      </c>
      <c r="K13" s="3" t="s">
        <v>56</v>
      </c>
      <c r="L13" s="3" t="s">
        <v>56</v>
      </c>
      <c r="M13" s="3" t="s">
        <v>56</v>
      </c>
      <c r="N13" s="3"/>
      <c r="O13" s="3"/>
      <c r="P13" s="3"/>
      <c r="Q13" s="14" t="str">
        <f>IF(A13="","",IF(OR(B13="Aylık",AND(B13="3 aylık",MOD($B$2-N(C13),3)=0),AND(B13="Yıllık",$B$2=N(C13))),IF(INDEX(E13:P13,1,$B$2)="Ödendi","Ödendi","Bekliyor"),"—"))</f>
        <v>Bekliyor</v>
      </c>
    </row>
    <row r="14" spans="1:17" x14ac:dyDescent="0.25">
      <c r="A14" s="12" t="str">
        <f>IF('Ödemeler'!A11="","",'Ödemeler'!A11)</f>
        <v>Spor salonu</v>
      </c>
      <c r="B14" s="13" t="str">
        <f>IF('Ödemeler'!A11="","",'Ödemeler'!C11)</f>
        <v>Aylık</v>
      </c>
      <c r="C14" s="13" t="str">
        <f>IF(OR('Ödemeler'!A11="",'Ödemeler'!F11=""),"",'Ödemeler'!F11)</f>
        <v/>
      </c>
      <c r="D14" s="7">
        <f>IF('Ödemeler'!A11="","",N('Ödemeler'!D11))</f>
        <v>1500</v>
      </c>
      <c r="E14" s="3" t="s">
        <v>56</v>
      </c>
      <c r="F14" s="3" t="s">
        <v>56</v>
      </c>
      <c r="G14" s="3" t="s">
        <v>56</v>
      </c>
      <c r="H14" s="3" t="s">
        <v>56</v>
      </c>
      <c r="I14" s="3" t="s">
        <v>56</v>
      </c>
      <c r="J14" s="3" t="s">
        <v>56</v>
      </c>
      <c r="K14" s="3" t="s">
        <v>56</v>
      </c>
      <c r="L14" s="3" t="s">
        <v>56</v>
      </c>
      <c r="M14" s="3" t="s">
        <v>56</v>
      </c>
      <c r="N14" s="3" t="s">
        <v>56</v>
      </c>
      <c r="O14" s="3"/>
      <c r="P14" s="3"/>
      <c r="Q14" s="14" t="str">
        <f>IF(A14="","",IF(OR(B14="Aylık",AND(B14="3 aylık",MOD($B$2-N(C14),3)=0),AND(B14="Yıllık",$B$2=N(C14))),IF(INDEX(E14:P14,1,$B$2)="Ödendi","Ödendi","Bekliyor"),"—"))</f>
        <v>Ödendi</v>
      </c>
    </row>
    <row r="15" spans="1:17" x14ac:dyDescent="0.25">
      <c r="A15" s="12" t="str">
        <f>IF('Ödemeler'!A12="","",'Ödemeler'!A12)</f>
        <v>İhtiyaç kredisi</v>
      </c>
      <c r="B15" s="13" t="str">
        <f>IF('Ödemeler'!A12="","",'Ödemeler'!C12)</f>
        <v>Aylık</v>
      </c>
      <c r="C15" s="13" t="str">
        <f>IF(OR('Ödemeler'!A12="",'Ödemeler'!F12=""),"",'Ödemeler'!F12)</f>
        <v/>
      </c>
      <c r="D15" s="7">
        <f>IF('Ödemeler'!A12="","",N('Ödemeler'!D12))</f>
        <v>4250</v>
      </c>
      <c r="E15" s="3" t="s">
        <v>56</v>
      </c>
      <c r="F15" s="3" t="s">
        <v>56</v>
      </c>
      <c r="G15" s="3" t="s">
        <v>56</v>
      </c>
      <c r="H15" s="3" t="s">
        <v>56</v>
      </c>
      <c r="I15" s="3" t="s">
        <v>56</v>
      </c>
      <c r="J15" s="3" t="s">
        <v>56</v>
      </c>
      <c r="K15" s="3" t="s">
        <v>56</v>
      </c>
      <c r="L15" s="3" t="s">
        <v>56</v>
      </c>
      <c r="M15" s="3" t="s">
        <v>56</v>
      </c>
      <c r="N15" s="3"/>
      <c r="O15" s="3"/>
      <c r="P15" s="3"/>
      <c r="Q15" s="14" t="str">
        <f>IF(A15="","",IF(OR(B15="Aylık",AND(B15="3 aylık",MOD($B$2-N(C15),3)=0),AND(B15="Yıllık",$B$2=N(C15))),IF(INDEX(E15:P15,1,$B$2)="Ödendi","Ödendi","Bekliyor"),"—"))</f>
        <v>Bekliyor</v>
      </c>
    </row>
    <row r="16" spans="1:17" x14ac:dyDescent="0.25">
      <c r="A16" s="12" t="str">
        <f>IF('Ödemeler'!A13="","",'Ödemeler'!A13)</f>
        <v>Dil uygulaması</v>
      </c>
      <c r="B16" s="13" t="str">
        <f>IF('Ödemeler'!A13="","",'Ödemeler'!C13)</f>
        <v>3 aylık</v>
      </c>
      <c r="C16" s="13">
        <f>IF(OR('Ödemeler'!A13="",'Ödemeler'!F13=""),"",'Ödemeler'!F13)</f>
        <v>1</v>
      </c>
      <c r="D16" s="7">
        <f>IF('Ödemeler'!A13="","",N('Ödemeler'!D13))</f>
        <v>450</v>
      </c>
      <c r="E16" s="3" t="s">
        <v>56</v>
      </c>
      <c r="F16" s="3"/>
      <c r="G16" s="3"/>
      <c r="H16" s="3" t="s">
        <v>56</v>
      </c>
      <c r="I16" s="3"/>
      <c r="J16" s="3"/>
      <c r="K16" s="3" t="s">
        <v>56</v>
      </c>
      <c r="L16" s="3"/>
      <c r="M16" s="3"/>
      <c r="N16" s="3"/>
      <c r="O16" s="3"/>
      <c r="P16" s="3"/>
      <c r="Q16" s="14" t="str">
        <f>IF(A16="","",IF(OR(B16="Aylık",AND(B16="3 aylık",MOD($B$2-N(C16),3)=0),AND(B16="Yıllık",$B$2=N(C16))),IF(INDEX(E16:P16,1,$B$2)="Ödendi","Ödendi","Bekliyor"),"—"))</f>
        <v>Bekliyor</v>
      </c>
    </row>
    <row r="17" spans="1:17" x14ac:dyDescent="0.25">
      <c r="A17" s="12" t="str">
        <f>IF('Ödemeler'!A14="","",'Ödemeler'!A14)</f>
        <v>Bulut depolama</v>
      </c>
      <c r="B17" s="13" t="str">
        <f>IF('Ödemeler'!A14="","",'Ödemeler'!C14)</f>
        <v>Yıllık</v>
      </c>
      <c r="C17" s="13">
        <f>IF(OR('Ödemeler'!A14="",'Ödemeler'!F14=""),"",'Ödemeler'!F14)</f>
        <v>3</v>
      </c>
      <c r="D17" s="7">
        <f>IF('Ödemeler'!A14="","",N('Ödemeler'!D14))</f>
        <v>1200</v>
      </c>
      <c r="E17" s="3"/>
      <c r="F17" s="3"/>
      <c r="G17" s="3" t="s">
        <v>56</v>
      </c>
      <c r="H17" s="3"/>
      <c r="I17" s="3"/>
      <c r="J17" s="3"/>
      <c r="K17" s="3"/>
      <c r="L17" s="3"/>
      <c r="M17" s="3"/>
      <c r="N17" s="3"/>
      <c r="O17" s="3"/>
      <c r="P17" s="3"/>
      <c r="Q17" s="14" t="str">
        <f>IF(A17="","",IF(OR(B17="Aylık",AND(B17="3 aylık",MOD($B$2-N(C17),3)=0),AND(B17="Yıllık",$B$2=N(C17))),IF(INDEX(E17:P17,1,$B$2)="Ödendi","Ödendi","Bekliyor"),"—"))</f>
        <v>—</v>
      </c>
    </row>
    <row r="18" spans="1:17" x14ac:dyDescent="0.25">
      <c r="A18" s="12" t="str">
        <f>IF('Ödemeler'!A15="","",'Ödemeler'!A15)</f>
        <v>Kasko</v>
      </c>
      <c r="B18" s="13" t="str">
        <f>IF('Ödemeler'!A15="","",'Ödemeler'!C15)</f>
        <v>Yıllık</v>
      </c>
      <c r="C18" s="13">
        <f>IF(OR('Ödemeler'!A15="",'Ödemeler'!F15=""),"",'Ödemeler'!F15)</f>
        <v>4</v>
      </c>
      <c r="D18" s="7">
        <f>IF('Ödemeler'!A15="","",N('Ödemeler'!D15))</f>
        <v>18000</v>
      </c>
      <c r="E18" s="3"/>
      <c r="F18" s="3"/>
      <c r="G18" s="3"/>
      <c r="H18" s="3" t="s">
        <v>56</v>
      </c>
      <c r="I18" s="3"/>
      <c r="J18" s="3"/>
      <c r="K18" s="3"/>
      <c r="L18" s="3"/>
      <c r="M18" s="3"/>
      <c r="N18" s="3"/>
      <c r="O18" s="3"/>
      <c r="P18" s="3"/>
      <c r="Q18" s="14" t="str">
        <f>IF(A18="","",IF(OR(B18="Aylık",AND(B18="3 aylık",MOD($B$2-N(C18),3)=0),AND(B18="Yıllık",$B$2=N(C18))),IF(INDEX(E18:P18,1,$B$2)="Ödendi","Ödendi","Bekliyor"),"—"))</f>
        <v>—</v>
      </c>
    </row>
    <row r="19" spans="1:17" x14ac:dyDescent="0.25">
      <c r="A19" s="12" t="str">
        <f>IF('Ödemeler'!A16="","",'Ödemeler'!A16)</f>
        <v>DASK</v>
      </c>
      <c r="B19" s="13" t="str">
        <f>IF('Ödemeler'!A16="","",'Ödemeler'!C16)</f>
        <v>Yıllık</v>
      </c>
      <c r="C19" s="13">
        <f>IF(OR('Ödemeler'!A16="",'Ödemeler'!F16=""),"",'Ödemeler'!F16)</f>
        <v>11</v>
      </c>
      <c r="D19" s="7">
        <f>IF('Ödemeler'!A16="","",N('Ödemeler'!D16))</f>
        <v>1100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14" t="str">
        <f>IF(A19="","",IF(OR(B19="Aylık",AND(B19="3 aylık",MOD($B$2-N(C19),3)=0),AND(B19="Yıllık",$B$2=N(C19))),IF(INDEX(E19:P19,1,$B$2)="Ödendi","Ödendi","Bekliyor"),"—"))</f>
        <v>—</v>
      </c>
    </row>
    <row r="20" spans="1:17" x14ac:dyDescent="0.25">
      <c r="A20" s="12" t="str">
        <f>IF('Ödemeler'!A17="","",'Ödemeler'!A17)</f>
        <v/>
      </c>
      <c r="B20" s="13" t="str">
        <f>IF('Ödemeler'!A17="","",'Ödemeler'!C17)</f>
        <v/>
      </c>
      <c r="C20" s="13" t="str">
        <f>IF(OR('Ödemeler'!A17="",'Ödemeler'!F17=""),"",'Ödemeler'!F17)</f>
        <v/>
      </c>
      <c r="D20" s="7" t="str">
        <f>IF('Ödemeler'!A17="","",N('Ödemeler'!D17))</f>
        <v/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14" t="str">
        <f>IF(A20="","",IF(OR(B20="Aylık",AND(B20="3 aylık",MOD($B$2-N(C20),3)=0),AND(B20="Yıllık",$B$2=N(C20))),IF(INDEX(E20:P20,1,$B$2)="Ödendi","Ödendi","Bekliyor"),"—"))</f>
        <v/>
      </c>
    </row>
    <row r="21" spans="1:17" x14ac:dyDescent="0.25">
      <c r="A21" s="12" t="str">
        <f>IF('Ödemeler'!A18="","",'Ödemeler'!A18)</f>
        <v/>
      </c>
      <c r="B21" s="13" t="str">
        <f>IF('Ödemeler'!A18="","",'Ödemeler'!C18)</f>
        <v/>
      </c>
      <c r="C21" s="13" t="str">
        <f>IF(OR('Ödemeler'!A18="",'Ödemeler'!F18=""),"",'Ödemeler'!F18)</f>
        <v/>
      </c>
      <c r="D21" s="7" t="str">
        <f>IF('Ödemeler'!A18="","",N('Ödemeler'!D18))</f>
        <v/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14" t="str">
        <f>IF(A21="","",IF(OR(B21="Aylık",AND(B21="3 aylık",MOD($B$2-N(C21),3)=0),AND(B21="Yıllık",$B$2=N(C21))),IF(INDEX(E21:P21,1,$B$2)="Ödendi","Ödendi","Bekliyor"),"—"))</f>
        <v/>
      </c>
    </row>
    <row r="22" spans="1:17" x14ac:dyDescent="0.25">
      <c r="A22" s="12" t="str">
        <f>IF('Ödemeler'!A19="","",'Ödemeler'!A19)</f>
        <v/>
      </c>
      <c r="B22" s="13" t="str">
        <f>IF('Ödemeler'!A19="","",'Ödemeler'!C19)</f>
        <v/>
      </c>
      <c r="C22" s="13" t="str">
        <f>IF(OR('Ödemeler'!A19="",'Ödemeler'!F19=""),"",'Ödemeler'!F19)</f>
        <v/>
      </c>
      <c r="D22" s="7" t="str">
        <f>IF('Ödemeler'!A19="","",N('Ödemeler'!D19))</f>
        <v/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4" t="str">
        <f>IF(A22="","",IF(OR(B22="Aylık",AND(B22="3 aylık",MOD($B$2-N(C22),3)=0),AND(B22="Yıllık",$B$2=N(C22))),IF(INDEX(E22:P22,1,$B$2)="Ödendi","Ödendi","Bekliyor"),"—"))</f>
        <v/>
      </c>
    </row>
    <row r="23" spans="1:17" x14ac:dyDescent="0.25">
      <c r="A23" s="12" t="str">
        <f>IF('Ödemeler'!A20="","",'Ödemeler'!A20)</f>
        <v/>
      </c>
      <c r="B23" s="13" t="str">
        <f>IF('Ödemeler'!A20="","",'Ödemeler'!C20)</f>
        <v/>
      </c>
      <c r="C23" s="13" t="str">
        <f>IF(OR('Ödemeler'!A20="",'Ödemeler'!F20=""),"",'Ödemeler'!F20)</f>
        <v/>
      </c>
      <c r="D23" s="7" t="str">
        <f>IF('Ödemeler'!A20="","",N('Ödemeler'!D20))</f>
        <v/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14" t="str">
        <f>IF(A23="","",IF(OR(B23="Aylık",AND(B23="3 aylık",MOD($B$2-N(C23),3)=0),AND(B23="Yıllık",$B$2=N(C23))),IF(INDEX(E23:P23,1,$B$2)="Ödendi","Ödendi","Bekliyor"),"—"))</f>
        <v/>
      </c>
    </row>
    <row r="24" spans="1:17" x14ac:dyDescent="0.25">
      <c r="A24" s="12" t="str">
        <f>IF('Ödemeler'!A21="","",'Ödemeler'!A21)</f>
        <v/>
      </c>
      <c r="B24" s="13" t="str">
        <f>IF('Ödemeler'!A21="","",'Ödemeler'!C21)</f>
        <v/>
      </c>
      <c r="C24" s="13" t="str">
        <f>IF(OR('Ödemeler'!A21="",'Ödemeler'!F21=""),"",'Ödemeler'!F21)</f>
        <v/>
      </c>
      <c r="D24" s="7" t="str">
        <f>IF('Ödemeler'!A21="","",N('Ödemeler'!D21))</f>
        <v/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4" t="str">
        <f>IF(A24="","",IF(OR(B24="Aylık",AND(B24="3 aylık",MOD($B$2-N(C24),3)=0),AND(B24="Yıllık",$B$2=N(C24))),IF(INDEX(E24:P24,1,$B$2)="Ödendi","Ödendi","Bekliyor"),"—"))</f>
        <v/>
      </c>
    </row>
    <row r="25" spans="1:17" x14ac:dyDescent="0.25">
      <c r="A25" s="12" t="str">
        <f>IF('Ödemeler'!A22="","",'Ödemeler'!A22)</f>
        <v/>
      </c>
      <c r="B25" s="13" t="str">
        <f>IF('Ödemeler'!A22="","",'Ödemeler'!C22)</f>
        <v/>
      </c>
      <c r="C25" s="13" t="str">
        <f>IF(OR('Ödemeler'!A22="",'Ödemeler'!F22=""),"",'Ödemeler'!F22)</f>
        <v/>
      </c>
      <c r="D25" s="7" t="str">
        <f>IF('Ödemeler'!A22="","",N('Ödemeler'!D22))</f>
        <v/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4" t="str">
        <f>IF(A25="","",IF(OR(B25="Aylık",AND(B25="3 aylık",MOD($B$2-N(C25),3)=0),AND(B25="Yıllık",$B$2=N(C25))),IF(INDEX(E25:P25,1,$B$2)="Ödendi","Ödendi","Bekliyor"),"—"))</f>
        <v/>
      </c>
    </row>
    <row r="26" spans="1:17" x14ac:dyDescent="0.25">
      <c r="A26" s="12" t="str">
        <f>IF('Ödemeler'!A23="","",'Ödemeler'!A23)</f>
        <v/>
      </c>
      <c r="B26" s="13" t="str">
        <f>IF('Ödemeler'!A23="","",'Ödemeler'!C23)</f>
        <v/>
      </c>
      <c r="C26" s="13" t="str">
        <f>IF(OR('Ödemeler'!A23="",'Ödemeler'!F23=""),"",'Ödemeler'!F23)</f>
        <v/>
      </c>
      <c r="D26" s="7" t="str">
        <f>IF('Ödemeler'!A23="","",N('Ödemeler'!D23))</f>
        <v/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4" t="str">
        <f>IF(A26="","",IF(OR(B26="Aylık",AND(B26="3 aylık",MOD($B$2-N(C26),3)=0),AND(B26="Yıllık",$B$2=N(C26))),IF(INDEX(E26:P26,1,$B$2)="Ödendi","Ödendi","Bekliyor"),"—"))</f>
        <v/>
      </c>
    </row>
    <row r="27" spans="1:17" x14ac:dyDescent="0.25">
      <c r="A27" s="12" t="str">
        <f>IF('Ödemeler'!A24="","",'Ödemeler'!A24)</f>
        <v/>
      </c>
      <c r="B27" s="13" t="str">
        <f>IF('Ödemeler'!A24="","",'Ödemeler'!C24)</f>
        <v/>
      </c>
      <c r="C27" s="13" t="str">
        <f>IF(OR('Ödemeler'!A24="",'Ödemeler'!F24=""),"",'Ödemeler'!F24)</f>
        <v/>
      </c>
      <c r="D27" s="7" t="str">
        <f>IF('Ödemeler'!A24="","",N('Ödemeler'!D24))</f>
        <v/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4" t="str">
        <f>IF(A27="","",IF(OR(B27="Aylık",AND(B27="3 aylık",MOD($B$2-N(C27),3)=0),AND(B27="Yıllık",$B$2=N(C27))),IF(INDEX(E27:P27,1,$B$2)="Ödendi","Ödendi","Bekliyor"),"—"))</f>
        <v/>
      </c>
    </row>
    <row r="28" spans="1:17" x14ac:dyDescent="0.25">
      <c r="A28" s="12" t="str">
        <f>IF('Ödemeler'!A25="","",'Ödemeler'!A25)</f>
        <v/>
      </c>
      <c r="B28" s="13" t="str">
        <f>IF('Ödemeler'!A25="","",'Ödemeler'!C25)</f>
        <v/>
      </c>
      <c r="C28" s="13" t="str">
        <f>IF(OR('Ödemeler'!A25="",'Ödemeler'!F25=""),"",'Ödemeler'!F25)</f>
        <v/>
      </c>
      <c r="D28" s="7" t="str">
        <f>IF('Ödemeler'!A25="","",N('Ödemeler'!D25))</f>
        <v/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14" t="str">
        <f>IF(A28="","",IF(OR(B28="Aylık",AND(B28="3 aylık",MOD($B$2-N(C28),3)=0),AND(B28="Yıllık",$B$2=N(C28))),IF(INDEX(E28:P28,1,$B$2)="Ödendi","Ödendi","Bekliyor"),"—"))</f>
        <v/>
      </c>
    </row>
    <row r="29" spans="1:17" x14ac:dyDescent="0.25">
      <c r="A29" s="12" t="str">
        <f>IF('Ödemeler'!A26="","",'Ödemeler'!A26)</f>
        <v/>
      </c>
      <c r="B29" s="13" t="str">
        <f>IF('Ödemeler'!A26="","",'Ödemeler'!C26)</f>
        <v/>
      </c>
      <c r="C29" s="13" t="str">
        <f>IF(OR('Ödemeler'!A26="",'Ödemeler'!F26=""),"",'Ödemeler'!F26)</f>
        <v/>
      </c>
      <c r="D29" s="7" t="str">
        <f>IF('Ödemeler'!A26="","",N('Ödemeler'!D26))</f>
        <v/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14" t="str">
        <f>IF(A29="","",IF(OR(B29="Aylık",AND(B29="3 aylık",MOD($B$2-N(C29),3)=0),AND(B29="Yıllık",$B$2=N(C29))),IF(INDEX(E29:P29,1,$B$2)="Ödendi","Ödendi","Bekliyor"),"—"))</f>
        <v/>
      </c>
    </row>
    <row r="30" spans="1:17" x14ac:dyDescent="0.25">
      <c r="A30" s="12" t="str">
        <f>IF('Ödemeler'!A27="","",'Ödemeler'!A27)</f>
        <v/>
      </c>
      <c r="B30" s="13" t="str">
        <f>IF('Ödemeler'!A27="","",'Ödemeler'!C27)</f>
        <v/>
      </c>
      <c r="C30" s="13" t="str">
        <f>IF(OR('Ödemeler'!A27="",'Ödemeler'!F27=""),"",'Ödemeler'!F27)</f>
        <v/>
      </c>
      <c r="D30" s="7" t="str">
        <f>IF('Ödemeler'!A27="","",N('Ödemeler'!D27))</f>
        <v/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14" t="str">
        <f>IF(A30="","",IF(OR(B30="Aylık",AND(B30="3 aylık",MOD($B$2-N(C30),3)=0),AND(B30="Yıllık",$B$2=N(C30))),IF(INDEX(E30:P30,1,$B$2)="Ödendi","Ödendi","Bekliyor"),"—"))</f>
        <v/>
      </c>
    </row>
    <row r="31" spans="1:17" x14ac:dyDescent="0.25">
      <c r="A31" s="12" t="str">
        <f>IF('Ödemeler'!A28="","",'Ödemeler'!A28)</f>
        <v/>
      </c>
      <c r="B31" s="13" t="str">
        <f>IF('Ödemeler'!A28="","",'Ödemeler'!C28)</f>
        <v/>
      </c>
      <c r="C31" s="13" t="str">
        <f>IF(OR('Ödemeler'!A28="",'Ödemeler'!F28=""),"",'Ödemeler'!F28)</f>
        <v/>
      </c>
      <c r="D31" s="7" t="str">
        <f>IF('Ödemeler'!A28="","",N('Ödemeler'!D28))</f>
        <v/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4" t="str">
        <f>IF(A31="","",IF(OR(B31="Aylık",AND(B31="3 aylık",MOD($B$2-N(C31),3)=0),AND(B31="Yıllık",$B$2=N(C31))),IF(INDEX(E31:P31,1,$B$2)="Ödendi","Ödendi","Bekliyor"),"—"))</f>
        <v/>
      </c>
    </row>
    <row r="32" spans="1:17" x14ac:dyDescent="0.25">
      <c r="A32" s="12" t="str">
        <f>IF('Ödemeler'!A29="","",'Ödemeler'!A29)</f>
        <v/>
      </c>
      <c r="B32" s="13" t="str">
        <f>IF('Ödemeler'!A29="","",'Ödemeler'!C29)</f>
        <v/>
      </c>
      <c r="C32" s="13" t="str">
        <f>IF(OR('Ödemeler'!A29="",'Ödemeler'!F29=""),"",'Ödemeler'!F29)</f>
        <v/>
      </c>
      <c r="D32" s="7" t="str">
        <f>IF('Ödemeler'!A29="","",N('Ödemeler'!D29))</f>
        <v/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4" t="str">
        <f>IF(A32="","",IF(OR(B32="Aylık",AND(B32="3 aylık",MOD($B$2-N(C32),3)=0),AND(B32="Yıllık",$B$2=N(C32))),IF(INDEX(E32:P32,1,$B$2)="Ödendi","Ödendi","Bekliyor"),"—"))</f>
        <v/>
      </c>
    </row>
    <row r="33" spans="1:17" x14ac:dyDescent="0.25">
      <c r="A33" s="12" t="str">
        <f>IF('Ödemeler'!A30="","",'Ödemeler'!A30)</f>
        <v/>
      </c>
      <c r="B33" s="13" t="str">
        <f>IF('Ödemeler'!A30="","",'Ödemeler'!C30)</f>
        <v/>
      </c>
      <c r="C33" s="13" t="str">
        <f>IF(OR('Ödemeler'!A30="",'Ödemeler'!F30=""),"",'Ödemeler'!F30)</f>
        <v/>
      </c>
      <c r="D33" s="7" t="str">
        <f>IF('Ödemeler'!A30="","",N('Ödemeler'!D30))</f>
        <v/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4" t="str">
        <f>IF(A33="","",IF(OR(B33="Aylık",AND(B33="3 aylık",MOD($B$2-N(C33),3)=0),AND(B33="Yıllık",$B$2=N(C33))),IF(INDEX(E33:P33,1,$B$2)="Ödendi","Ödendi","Bekliyor"),"—"))</f>
        <v/>
      </c>
    </row>
    <row r="34" spans="1:17" x14ac:dyDescent="0.25">
      <c r="A34" s="12" t="str">
        <f>IF('Ödemeler'!A31="","",'Ödemeler'!A31)</f>
        <v/>
      </c>
      <c r="B34" s="13" t="str">
        <f>IF('Ödemeler'!A31="","",'Ödemeler'!C31)</f>
        <v/>
      </c>
      <c r="C34" s="13" t="str">
        <f>IF(OR('Ödemeler'!A31="",'Ödemeler'!F31=""),"",'Ödemeler'!F31)</f>
        <v/>
      </c>
      <c r="D34" s="7" t="str">
        <f>IF('Ödemeler'!A31="","",N('Ödemeler'!D31))</f>
        <v/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4" t="str">
        <f>IF(A34="","",IF(OR(B34="Aylık",AND(B34="3 aylık",MOD($B$2-N(C34),3)=0),AND(B34="Yıllık",$B$2=N(C34))),IF(INDEX(E34:P34,1,$B$2)="Ödendi","Ödendi","Bekliyor"),"—"))</f>
        <v/>
      </c>
    </row>
    <row r="35" spans="1:16" x14ac:dyDescent="0.25">
      <c r="A35" s="15" t="s">
        <v>57</v>
      </c>
      <c r="E35" s="16">
        <f>SUMIF(E5:E34,"Ödendi",$D$5:$D$34)</f>
        <v>29530</v>
      </c>
      <c r="F35" s="16">
        <f>SUMIF(F5:F34,"Ödendi",$D$5:$D$34)</f>
        <v>29080</v>
      </c>
      <c r="G35" s="16">
        <f>SUMIF(G5:G34,"Ödendi",$D$5:$D$34)</f>
        <v>30280</v>
      </c>
      <c r="H35" s="16">
        <f>SUMIF(H5:H34,"Ödendi",$D$5:$D$34)</f>
        <v>47530</v>
      </c>
      <c r="I35" s="16">
        <f>SUMIF(I5:I34,"Ödendi",$D$5:$D$34)</f>
        <v>29080</v>
      </c>
      <c r="J35" s="16">
        <f>SUMIF(J5:J34,"Ödendi",$D$5:$D$34)</f>
        <v>29080</v>
      </c>
      <c r="K35" s="16">
        <f>SUMIF(K5:K34,"Ödendi",$D$5:$D$34)</f>
        <v>29530</v>
      </c>
      <c r="L35" s="16">
        <f>SUMIF(L5:L34,"Ödendi",$D$5:$D$34)</f>
        <v>29080</v>
      </c>
      <c r="M35" s="16">
        <f>SUMIF(M5:M34,"Ödendi",$D$5:$D$34)</f>
        <v>29080</v>
      </c>
      <c r="N35" s="16">
        <f>SUMIF(N5:N34,"Ödendi",$D$5:$D$34)</f>
        <v>19000</v>
      </c>
      <c r="O35" s="16">
        <f>SUMIF(O5:O34,"Ödendi",$D$5:$D$34)</f>
        <v>0</v>
      </c>
      <c r="P35" s="16">
        <f>SUMIF(P5:P34,"Ödendi",$D$5:$D$34)</f>
        <v>0</v>
      </c>
    </row>
  </sheetData>
  <conditionalFormatting sqref="E5:P34">
    <cfRule type="expression" dxfId="0" priority="1">
      <formula>E5="Ödendi"</formula>
    </cfRule>
    <cfRule type="expression" dxfId="1" priority="2">
      <formula>AND($A5&lt;&gt;"",NOT(OR($B5="Aylık",AND($B5="3 aylık",MOD((COLUMN()-4)-N($C5),3)=0),AND($B5="Yıllık",(COLUMN()-4)=N($C5)))))</formula>
    </cfRule>
    <cfRule type="expression" dxfId="2" priority="3">
      <formula>AND($A5&lt;&gt;"",COLUMN()-4&lt;$B$2,E5&lt;&gt;"Ödendi",OR($B5="Aylık",AND($B5="3 aylık",MOD((COLUMN()-4)-N($C5),3)=0),AND($B5="Yıllık",(COLUMN()-4)=N($C5))))</formula>
    </cfRule>
  </conditionalFormatting>
  <conditionalFormatting sqref="Q5:Q34">
    <cfRule type="expression" dxfId="3" priority="4">
      <formula>Q5="Bekliyor"</formula>
    </cfRule>
  </conditionalFormatting>
  <dataValidations count="1">
    <dataValidation type="list" allowBlank="1" sqref="E5:P34">
      <formula1>"Ödendi"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E23"/>
  <sheetFormatPr defaultRowHeight="15" outlineLevelRow="0" outlineLevelCol="0" x14ac:dyDescent="55"/>
  <cols>
    <col min="1" max="1" width="40" customWidth="1"/>
    <col min="2" max="2" width="18" customWidth="1"/>
    <col min="3" max="4" width="16" customWidth="1"/>
    <col min="5" max="5" width="12" customWidth="1"/>
  </cols>
  <sheetData>
    <row r="1" spans="1:1" x14ac:dyDescent="0.25">
      <c r="A1" s="9" t="s">
        <v>58</v>
      </c>
    </row>
    <row r="3" spans="1:2" x14ac:dyDescent="0.25">
      <c r="A3" s="10" t="s">
        <v>59</v>
      </c>
      <c r="B3" s="6">
        <f>SUM('Ödemeler'!$I$2:$I$31)</f>
        <v>30921.666667</v>
      </c>
    </row>
    <row r="4" spans="1:2" x14ac:dyDescent="0.25">
      <c r="A4" s="10" t="s">
        <v>9</v>
      </c>
      <c r="B4" s="6">
        <f>SUM('Ödemeler'!$J$2:$J$31)</f>
        <v>371060</v>
      </c>
    </row>
    <row r="5" spans="1:2" x14ac:dyDescent="0.25">
      <c r="A5" s="10" t="s">
        <v>60</v>
      </c>
      <c r="B5" s="17">
        <f>COUNTA('Ödemeler'!$A$2:$A$31)</f>
        <v>15</v>
      </c>
    </row>
    <row r="6" spans="1:2" x14ac:dyDescent="0.25">
      <c r="A6" s="10" t="s">
        <v>61</v>
      </c>
      <c r="B6" s="17">
        <f>COUNTIF('Ödemeler'!$H$2:$H$31,"Hayır")</f>
        <v>4</v>
      </c>
    </row>
    <row r="7" spans="1:2" x14ac:dyDescent="0.25">
      <c r="A7" s="10" t="s">
        <v>62</v>
      </c>
      <c r="B7" s="18" t="str">
        <f>CHOOSE('Takvim'!$B$2,"Ocak","Şubat","Mart","Nisan","Mayıs","Haziran","Temmuz","Ağustos","Eylül","Ekim","Kasım","Aralık")</f>
        <v>Ekim</v>
      </c>
    </row>
    <row r="8" spans="1:2" x14ac:dyDescent="0.25">
      <c r="A8" s="10" t="s">
        <v>63</v>
      </c>
      <c r="B8" s="7">
        <f>SUMIF('Takvim'!$Q$5:$Q$34,"Bekliyor",'Takvim'!$D$5:$D$34)+SUMIF('Takvim'!$Q$5:$Q$34,"Ödendi",'Takvim'!$D$5:$D$34)</f>
        <v>29530</v>
      </c>
    </row>
    <row r="9" spans="1:2" x14ac:dyDescent="0.25">
      <c r="A9" s="10" t="s">
        <v>64</v>
      </c>
      <c r="B9" s="19">
        <f>COUNTIF('Takvim'!$Q$5:$Q$34,"Bekliyor")</f>
        <v>10</v>
      </c>
    </row>
    <row r="10" spans="1:2" x14ac:dyDescent="0.25">
      <c r="A10" s="10" t="s">
        <v>65</v>
      </c>
      <c r="B10" s="6">
        <f>SUMIF('Takvim'!$Q$5:$Q$34,"Bekliyor",'Takvim'!$D$5:$D$34)</f>
        <v>10530</v>
      </c>
    </row>
    <row r="11" spans="1:2" x14ac:dyDescent="0.25">
      <c r="A11" s="10" t="s">
        <v>66</v>
      </c>
      <c r="B11" s="4">
        <v>60000</v>
      </c>
    </row>
    <row r="12" spans="1:2" x14ac:dyDescent="0.25">
      <c r="A12" s="10" t="s">
        <v>67</v>
      </c>
      <c r="B12" s="20">
        <f>IF(N(B11)=0,"",B3/B11)</f>
        <v>0.51536111111</v>
      </c>
    </row>
    <row r="14" spans="1:1" x14ac:dyDescent="0.25">
      <c r="A14" s="21" t="s">
        <v>68</v>
      </c>
    </row>
    <row r="15" spans="1:5" x14ac:dyDescent="0.25">
      <c r="A15" s="1" t="s">
        <v>1</v>
      </c>
      <c r="B15" s="1" t="s">
        <v>69</v>
      </c>
      <c r="C15" s="1" t="s">
        <v>8</v>
      </c>
      <c r="D15" s="1" t="s">
        <v>9</v>
      </c>
      <c r="E15" s="1" t="s">
        <v>70</v>
      </c>
    </row>
    <row r="16" spans="1:5" x14ac:dyDescent="0.25">
      <c r="A16" s="22" t="s">
        <v>17</v>
      </c>
      <c r="B16" s="23">
        <f>COUNTIF('Ödemeler'!$B$2:$B$31,A16)</f>
        <v>5</v>
      </c>
      <c r="C16" s="7">
        <f>SUMIF('Ödemeler'!$B$2:$B$31,A16,'Ödemeler'!$I$2:$I$31)</f>
        <v>4100</v>
      </c>
      <c r="D16" s="7">
        <f>SUMIF('Ödemeler'!$B$2:$B$31,A16,'Ödemeler'!$J$2:$J$31)</f>
        <v>49200</v>
      </c>
      <c r="E16" s="24">
        <f>IF(N($B$3)=0,"",C16/$B$3)</f>
        <v>0.13259311163</v>
      </c>
    </row>
    <row r="17" spans="1:5" x14ac:dyDescent="0.25">
      <c r="A17" s="22" t="s">
        <v>24</v>
      </c>
      <c r="B17" s="23">
        <f>COUNTIF('Ödemeler'!$B$2:$B$31,A17)</f>
        <v>5</v>
      </c>
      <c r="C17" s="7">
        <f>SUMIF('Ödemeler'!$B$2:$B$31,A17,'Ödemeler'!$I$2:$I$31)</f>
        <v>2080</v>
      </c>
      <c r="D17" s="7">
        <f>SUMIF('Ödemeler'!$B$2:$B$31,A17,'Ödemeler'!$J$2:$J$31)</f>
        <v>24960</v>
      </c>
      <c r="E17" s="24">
        <f>IF(N($B$3)=0,"",C17/$B$3)</f>
        <v>0.067266749313</v>
      </c>
    </row>
    <row r="18" spans="1:5" x14ac:dyDescent="0.25">
      <c r="A18" s="22" t="s">
        <v>10</v>
      </c>
      <c r="B18" s="23">
        <f>COUNTIF('Ödemeler'!$B$2:$B$31,A18)</f>
        <v>1</v>
      </c>
      <c r="C18" s="7">
        <f>SUMIF('Ödemeler'!$B$2:$B$31,A18,'Ödemeler'!$I$2:$I$31)</f>
        <v>17500</v>
      </c>
      <c r="D18" s="7">
        <f>SUMIF('Ödemeler'!$B$2:$B$31,A18,'Ödemeler'!$J$2:$J$31)</f>
        <v>210000</v>
      </c>
      <c r="E18" s="24">
        <f>IF(N($B$3)=0,"",C18/$B$3)</f>
        <v>0.56594620816</v>
      </c>
    </row>
    <row r="19" spans="1:5" x14ac:dyDescent="0.25">
      <c r="A19" s="22" t="s">
        <v>14</v>
      </c>
      <c r="B19" s="23">
        <f>COUNTIF('Ödemeler'!$B$2:$B$31,A19)</f>
        <v>1</v>
      </c>
      <c r="C19" s="7">
        <f>SUMIF('Ödemeler'!$B$2:$B$31,A19,'Ödemeler'!$I$2:$I$31)</f>
        <v>1400</v>
      </c>
      <c r="D19" s="7">
        <f>SUMIF('Ödemeler'!$B$2:$B$31,A19,'Ödemeler'!$J$2:$J$31)</f>
        <v>16800</v>
      </c>
      <c r="E19" s="24">
        <f>IF(N($B$3)=0,"",C19/$B$3)</f>
        <v>0.045275696653</v>
      </c>
    </row>
    <row r="20" spans="1:5" x14ac:dyDescent="0.25">
      <c r="A20" s="22" t="s">
        <v>28</v>
      </c>
      <c r="B20" s="23">
        <f>COUNTIF('Ödemeler'!$B$2:$B$31,A20)</f>
        <v>1</v>
      </c>
      <c r="C20" s="7">
        <f>SUMIF('Ödemeler'!$B$2:$B$31,A20,'Ödemeler'!$I$2:$I$31)</f>
        <v>4250</v>
      </c>
      <c r="D20" s="7">
        <f>SUMIF('Ödemeler'!$B$2:$B$31,A20,'Ödemeler'!$J$2:$J$31)</f>
        <v>51000</v>
      </c>
      <c r="E20" s="24">
        <f>IF(N($B$3)=0,"",C20/$B$3)</f>
        <v>0.13744407912</v>
      </c>
    </row>
    <row r="21" spans="1:5" x14ac:dyDescent="0.25">
      <c r="A21" s="22" t="s">
        <v>34</v>
      </c>
      <c r="B21" s="23">
        <f>COUNTIF('Ödemeler'!$B$2:$B$31,A21)</f>
        <v>2</v>
      </c>
      <c r="C21" s="7">
        <f>SUMIF('Ödemeler'!$B$2:$B$31,A21,'Ödemeler'!$I$2:$I$31)</f>
        <v>1591.6666667</v>
      </c>
      <c r="D21" s="7">
        <f>SUMIF('Ödemeler'!$B$2:$B$31,A21,'Ödemeler'!$J$2:$J$31)</f>
        <v>19100</v>
      </c>
      <c r="E21" s="24">
        <f>IF(N($B$3)=0,"",C21/$B$3)</f>
        <v>0.051474155123</v>
      </c>
    </row>
    <row r="22" spans="1:5" x14ac:dyDescent="0.25">
      <c r="A22" s="22" t="s">
        <v>71</v>
      </c>
      <c r="B22" s="23">
        <f>COUNTIF('Ödemeler'!$B$2:$B$31,A22)</f>
        <v>0</v>
      </c>
      <c r="C22" s="7">
        <f>SUMIF('Ödemeler'!$B$2:$B$31,A22,'Ödemeler'!$I$2:$I$31)</f>
        <v>0</v>
      </c>
      <c r="D22" s="7">
        <f>SUMIF('Ödemeler'!$B$2:$B$31,A22,'Ödemeler'!$J$2:$J$31)</f>
        <v>0</v>
      </c>
      <c r="E22" s="24">
        <f>IF(N($B$3)=0,"",C22/$B$3)</f>
        <v>0</v>
      </c>
    </row>
    <row r="23" spans="1:5" x14ac:dyDescent="0.25">
      <c r="A23" s="15" t="s">
        <v>72</v>
      </c>
      <c r="B23" s="25">
        <f>SUM(B16:B22)</f>
        <v>15</v>
      </c>
      <c r="C23" s="6">
        <f>SUM(C16:C22)</f>
        <v>30921.666667</v>
      </c>
      <c r="D23" s="6">
        <f>SUM(D16:D22)</f>
        <v>371060</v>
      </c>
      <c r="E23" s="26">
        <f>IF(N($B$3)=0,"",C23/$B$3)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27" t="s">
        <v>73</v>
      </c>
    </row>
    <row r="2" spans="1:1" x14ac:dyDescent="0.25">
      <c r="A2" s="28" t="s">
        <v>74</v>
      </c>
    </row>
    <row r="3" spans="1:1" x14ac:dyDescent="0.25">
      <c r="A3" s="28" t="s">
        <v>75</v>
      </c>
    </row>
    <row r="4" spans="1:1" x14ac:dyDescent="0.25">
      <c r="A4" s="28" t="s">
        <v>76</v>
      </c>
    </row>
    <row r="5" spans="1:1" x14ac:dyDescent="0.25">
      <c r="A5" s="28" t="s">
        <v>77</v>
      </c>
    </row>
    <row r="6" spans="1:1" x14ac:dyDescent="0.25">
      <c r="A6" s="28" t="s">
        <v>78</v>
      </c>
    </row>
    <row r="7" spans="1:1" x14ac:dyDescent="0.25">
      <c r="A7" s="28" t="s">
        <v>79</v>
      </c>
    </row>
    <row r="8" spans="1:1" x14ac:dyDescent="0.25">
      <c r="A8" s="28" t="s">
        <v>80</v>
      </c>
    </row>
    <row r="9" spans="1:1" x14ac:dyDescent="0.25">
      <c r="A9" s="28" t="s">
        <v>74</v>
      </c>
    </row>
    <row r="10" spans="1:1" x14ac:dyDescent="0.25">
      <c r="A10" s="29" t="s">
        <v>81</v>
      </c>
    </row>
    <row r="11" spans="1:1" x14ac:dyDescent="0.25">
      <c r="A11" s="29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Ödemeler</vt:lpstr>
      <vt:lpstr>Takvim</vt:lpstr>
      <vt:lpstr>Özet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Kişisel Muhasebe — kisiselmuhasebe.com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2026-10-03T16:41:42Z</dcterms:modified>
</cp:coreProperties>
</file>