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2 Hafta" state="visible" r:id="rId4"/>
    <sheet sheetId="2" name="Hedef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<sst xmlns="http://schemas.openxmlformats.org/spreadsheetml/2006/main" count="64" uniqueCount="50">
  <si>
    <t>52 Haftalık Birikim Tablosu</t>
  </si>
  <si>
    <t>Sarı hücreleri sen doldurursun. Her hafta parayı yatırınca D sütununda "Evet" seç; toplamlar kendiliğinden güncellenir.</t>
  </si>
  <si>
    <t>Haftalık başlangıç tutarı</t>
  </si>
  <si>
    <t>52 haftanın toplam hedefi</t>
  </si>
  <si>
    <t>Başlangıç tarihi (1. hafta)</t>
  </si>
  <si>
    <t>Yatırılan toplam</t>
  </si>
  <si>
    <t>Sıra (Artan / Ters)</t>
  </si>
  <si>
    <t>Artan</t>
  </si>
  <si>
    <t>Kalan</t>
  </si>
  <si>
    <t>Ters: 1. hafta en büyük tutarla başlar, son haftalar küçülür.</t>
  </si>
  <si>
    <t>İlerleme</t>
  </si>
  <si>
    <t>Bugüne kadar yatırılmış olmalıydı</t>
  </si>
  <si>
    <t>Plana göre fark (eksi = geridesin)</t>
  </si>
  <si>
    <t>Hafta</t>
  </si>
  <si>
    <t>Tarih</t>
  </si>
  <si>
    <t>Yatırılacak tutar</t>
  </si>
  <si>
    <t>Yatırıldı mı?</t>
  </si>
  <si>
    <t>Kümülatif hedef</t>
  </si>
  <si>
    <t>Kümülatif yatırılan</t>
  </si>
  <si>
    <t>Evet</t>
  </si>
  <si>
    <t>Hayır</t>
  </si>
  <si>
    <t>Birikim Hedefleri</t>
  </si>
  <si>
    <t>Her hedefe ne kadar kaldığını ve ayda ne kadar ayırman gerektiğini gösterir. Sarı hücreleri sen doldurursun.</t>
  </si>
  <si>
    <t>Bugünün tarihi</t>
  </si>
  <si>
    <t>Otomatik; başka bir tarihle denemek için üzerine tarih yazabilirsin.</t>
  </si>
  <si>
    <t>Hedef adı</t>
  </si>
  <si>
    <t>Hedef tutar</t>
  </si>
  <si>
    <t>Hedef tarih</t>
  </si>
  <si>
    <t>Şu an biriken</t>
  </si>
  <si>
    <t>Kalan ay</t>
  </si>
  <si>
    <t>Aylık gereken</t>
  </si>
  <si>
    <t>Haftalık gereken</t>
  </si>
  <si>
    <t>Durum</t>
  </si>
  <si>
    <t>Acil durum fonu</t>
  </si>
  <si>
    <t>Yaz tatili</t>
  </si>
  <si>
    <t>Yeni telefon</t>
  </si>
  <si>
    <t>52 haftalık birikim</t>
  </si>
  <si>
    <t>Toplam</t>
  </si>
  <si>
    <t>Hedef tarihi geçmiş ama tamamlanmamış hedeflerde "Aylık gereken" kalan tutarın tamamını gösterir. Son satırdaki 52 haftalık birikim, 52 Hafta sayfasından otomatik okunur.</t>
  </si>
  <si>
    <t>52 Haftalık Birikim Tablosu — Nasıl Kullanılır?</t>
  </si>
  <si>
    <t/>
  </si>
  <si>
    <t>1. 52 Hafta sayfası: B3’e haftalık başlangıç tutarını yaz (ör. 100 TL). n. haftada n × bu tutar biriktirilir; 100 TL ile yıl sonunda 137.800 TL olur.</t>
  </si>
  <si>
    <t>2. B4’e ilk haftanın tarihini yaz. Tarihler haftada bir ilerler. Örnek işaretleri silmek için D11:D62’yi seçip Delete’e bas.</t>
  </si>
  <si>
    <t>3. Son haftalar ağır gelecekse B5’te "Ters" seç: en büyük tutar ilk haftaya gelir, motivasyonun yüksekken zor kısmı bitirirsin.</t>
  </si>
  <si>
    <t>4. Her hafta parayı ayrı hesaba aktarınca D sütununda "Evet" seç. Yatırılan toplam yalnızca "Evet" olan haftaları sayar.</t>
  </si>
  <si>
    <t>5. "Plana göre fark" eksiyse geridesin: kaçırdığın haftanın tutarını sonraki haftaya ekleyerek açığı kapatabilirsin.</t>
  </si>
  <si>
    <t>6. Hedef sayfası: Her hedefin tutarını, tarihini ve şu an biriken parayı yaz; aylık ve haftalık ne kadar ayırman gerektiği hesaplanır.</t>
  </si>
  <si>
    <t>Enflasyon notu: Biriktirdiğin parayı nakit tutarsan alım gücü erir. Vadeli mevduat ya da para piyasası fonu gibi seçenekleri araştır. Bu tablo yatırım tavsiyesi değildir.</t>
  </si>
  <si>
    <t>Formüller Excel, LibreOffice ve Google E-Tablolar ile çalışır. Türkçe ayarlı programlarda formüller noktalı virgülle (;) görünür, bu normaldir.</t>
  </si>
  <si>
    <t>Birikim hedeflerini telefonda ilerleme çubuğuyla izlemek için: kisiselmuhasebe.com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</si>
</sst>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₺&quot;;[Red]-#,##0.00 &quot;₺&quot;"/>
    <numFmt numFmtId="165" formatCode="dd.mm.yyyy"/>
    <numFmt numFmtId="166" formatCode="0.0%"/>
    <numFmt numFmtId="167" formatCode="0 &quot;ay&quot;"/>
  </numFmts>
  <fonts count="7" x14ac:knownFonts="1">
    <font>
      <color theme="1"/>
      <family val="2"/>
      <scheme val="minor"/>
      <sz val="11"/>
      <name val="Calibri"/>
    </font>
    <font>
      <b/>
      <color rgb="FF064E3B"/>
      <sz val="14"/>
    </font>
    <font>
      <i/>
      <color rgb="FF475569"/>
      <sz val="10"/>
    </font>
    <font>
      <b/>
    </font>
    <font>
      <b/>
      <color rgb="FF064E3B"/>
    </font>
    <font>
      <b/>
      <color rgb="FFFFFFFF"/>
    </font>
    <font>
      <color rgb="FF047857"/>
    </font>
  </fonts>
  <fills count="6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D1FAE5"/>
      </patternFill>
    </fill>
    <fill>
      <patternFill patternType="solid">
        <fgColor rgb="FFF1F5F9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64" fontId="3" fillId="2" borderId="1" xfId="0" applyNumberFormat="1" applyFont="1" applyFill="1" applyBorder="1"/>
    <xf numFmtId="164" fontId="4" fillId="3" borderId="1" xfId="0" applyNumberFormat="1" applyFont="1" applyFill="1" applyBorder="1"/>
    <xf numFmtId="165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164" fontId="0" fillId="4" borderId="1" xfId="0" applyNumberFormat="1" applyFill="1" applyBorder="1"/>
    <xf numFmtId="166" fontId="4" fillId="3" borderId="1" xfId="0" applyNumberFormat="1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65" fontId="0" fillId="4" borderId="1" xfId="0" applyNumberFormat="1" applyFill="1" applyBorder="1"/>
    <xf numFmtId="0" fontId="0" fillId="2" borderId="1" xfId="0" applyFill="1" applyBorder="1"/>
    <xf numFmtId="164" fontId="0" fillId="2" borderId="1" xfId="0" applyNumberFormat="1" applyFill="1" applyBorder="1"/>
    <xf numFmtId="167" fontId="0" fillId="4" borderId="1" xfId="0" applyNumberForma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3" borderId="1" xfId="0" applyFont="1" applyFill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166534"/>
      </font>
      <fill>
        <patternFill patternType="solid">
          <bgColor rgb="FFBBF7D0"/>
        </patternFill>
      </fill>
    </dxf>
    <dxf>
      <font>
        <color rgb="FFB91C1C"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G62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  <col min="3" max="3" width="18" customWidth="1"/>
    <col min="4" max="4" width="14" customWidth="1"/>
    <col min="5" max="5" width="4" customWidth="1"/>
    <col min="6" max="6" width="30" customWidth="1"/>
    <col min="7" max="7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7" x14ac:dyDescent="0.25">
      <c r="A3" s="3" t="s">
        <v>2</v>
      </c>
      <c r="B3" s="4">
        <v>100</v>
      </c>
      <c r="F3" s="3" t="s">
        <v>3</v>
      </c>
      <c r="G3" s="5">
        <f>SUM(C11:C62)</f>
        <v>137800</v>
      </c>
    </row>
    <row r="4" spans="1:7" x14ac:dyDescent="0.25">
      <c r="A4" s="3" t="s">
        <v>4</v>
      </c>
      <c r="B4" s="6">
        <v>46209</v>
      </c>
      <c r="F4" s="3" t="s">
        <v>5</v>
      </c>
      <c r="G4" s="5">
        <f>SUMIF(D11:D62,"Evet",C11:C62)</f>
        <v>8200</v>
      </c>
    </row>
    <row r="5" spans="1:7" x14ac:dyDescent="0.25">
      <c r="A5" s="3" t="s">
        <v>6</v>
      </c>
      <c r="B5" s="7" t="s">
        <v>7</v>
      </c>
      <c r="F5" s="3" t="s">
        <v>8</v>
      </c>
      <c r="G5" s="8">
        <f>G3-G4</f>
        <v>129600</v>
      </c>
    </row>
    <row r="6" spans="1:7" x14ac:dyDescent="0.25">
      <c r="A6" s="2" t="s">
        <v>9</v>
      </c>
      <c r="F6" s="3" t="s">
        <v>10</v>
      </c>
      <c r="G6" s="9">
        <f>IF(N(G3)=0,0,G4/G3)</f>
        <v>0.059506531205</v>
      </c>
    </row>
    <row r="7" spans="6:7" x14ac:dyDescent="0.25">
      <c r="F7" s="3" t="s">
        <v>11</v>
      </c>
      <c r="G7" s="8">
        <f>SUMIF(B11:B62,"&lt;="&amp;TODAY(),C11:C62)</f>
        <v>9100</v>
      </c>
    </row>
    <row r="8" spans="6:7" x14ac:dyDescent="0.25">
      <c r="F8" s="3" t="s">
        <v>12</v>
      </c>
      <c r="G8" s="8">
        <f>G4-G7</f>
        <v>-900</v>
      </c>
    </row>
    <row r="10" spans="1:7" x14ac:dyDescent="0.25">
      <c r="A10" s="10" t="s">
        <v>13</v>
      </c>
      <c r="B10" s="10" t="s">
        <v>14</v>
      </c>
      <c r="C10" s="10" t="s">
        <v>15</v>
      </c>
      <c r="D10" s="10" t="s">
        <v>16</v>
      </c>
      <c r="F10" s="10" t="s">
        <v>17</v>
      </c>
      <c r="G10" s="10" t="s">
        <v>18</v>
      </c>
    </row>
    <row r="11" spans="1:7" x14ac:dyDescent="0.25">
      <c r="A11" s="11">
        <v>1</v>
      </c>
      <c r="B11" s="12">
        <f>$B$4+(A11-1)*7</f>
        <v>46209</v>
      </c>
      <c r="C11" s="8">
        <f>IF($B$5="Ters",53-A11,A11)*$B$3</f>
        <v>100</v>
      </c>
      <c r="D11" s="7" t="s">
        <v>19</v>
      </c>
      <c r="F11" s="8">
        <f>SUM($C$11:C11)</f>
        <v>100</v>
      </c>
      <c r="G11" s="8">
        <f>SUMIF($D$11:D11,"Evet",$C$11:C11)</f>
        <v>100</v>
      </c>
    </row>
    <row r="12" spans="1:7" x14ac:dyDescent="0.25">
      <c r="A12" s="11">
        <v>2</v>
      </c>
      <c r="B12" s="12">
        <f>$B$4+(A12-1)*7</f>
        <v>46216</v>
      </c>
      <c r="C12" s="8">
        <f>IF($B$5="Ters",53-A12,A12)*$B$3</f>
        <v>200</v>
      </c>
      <c r="D12" s="7" t="s">
        <v>19</v>
      </c>
      <c r="F12" s="8">
        <f>SUM($C$11:C12)</f>
        <v>300</v>
      </c>
      <c r="G12" s="8">
        <f>SUMIF($D$11:D12,"Evet",$C$11:C12)</f>
        <v>300</v>
      </c>
    </row>
    <row r="13" spans="1:7" x14ac:dyDescent="0.25">
      <c r="A13" s="11">
        <v>3</v>
      </c>
      <c r="B13" s="12">
        <f>$B$4+(A13-1)*7</f>
        <v>46223</v>
      </c>
      <c r="C13" s="8">
        <f>IF($B$5="Ters",53-A13,A13)*$B$3</f>
        <v>300</v>
      </c>
      <c r="D13" s="7" t="s">
        <v>19</v>
      </c>
      <c r="F13" s="8">
        <f>SUM($C$11:C13)</f>
        <v>600</v>
      </c>
      <c r="G13" s="8">
        <f>SUMIF($D$11:D13,"Evet",$C$11:C13)</f>
        <v>600</v>
      </c>
    </row>
    <row r="14" spans="1:7" x14ac:dyDescent="0.25">
      <c r="A14" s="11">
        <v>4</v>
      </c>
      <c r="B14" s="12">
        <f>$B$4+(A14-1)*7</f>
        <v>46230</v>
      </c>
      <c r="C14" s="8">
        <f>IF($B$5="Ters",53-A14,A14)*$B$3</f>
        <v>400</v>
      </c>
      <c r="D14" s="7" t="s">
        <v>19</v>
      </c>
      <c r="F14" s="8">
        <f>SUM($C$11:C14)</f>
        <v>1000</v>
      </c>
      <c r="G14" s="8">
        <f>SUMIF($D$11:D14,"Evet",$C$11:C14)</f>
        <v>1000</v>
      </c>
    </row>
    <row r="15" spans="1:7" x14ac:dyDescent="0.25">
      <c r="A15" s="11">
        <v>5</v>
      </c>
      <c r="B15" s="12">
        <f>$B$4+(A15-1)*7</f>
        <v>46237</v>
      </c>
      <c r="C15" s="8">
        <f>IF($B$5="Ters",53-A15,A15)*$B$3</f>
        <v>500</v>
      </c>
      <c r="D15" s="7" t="s">
        <v>19</v>
      </c>
      <c r="F15" s="8">
        <f>SUM($C$11:C15)</f>
        <v>1500</v>
      </c>
      <c r="G15" s="8">
        <f>SUMIF($D$11:D15,"Evet",$C$11:C15)</f>
        <v>1500</v>
      </c>
    </row>
    <row r="16" spans="1:7" x14ac:dyDescent="0.25">
      <c r="A16" s="11">
        <v>6</v>
      </c>
      <c r="B16" s="12">
        <f>$B$4+(A16-1)*7</f>
        <v>46244</v>
      </c>
      <c r="C16" s="8">
        <f>IF($B$5="Ters",53-A16,A16)*$B$3</f>
        <v>600</v>
      </c>
      <c r="D16" s="7" t="s">
        <v>19</v>
      </c>
      <c r="F16" s="8">
        <f>SUM($C$11:C16)</f>
        <v>2100</v>
      </c>
      <c r="G16" s="8">
        <f>SUMIF($D$11:D16,"Evet",$C$11:C16)</f>
        <v>2100</v>
      </c>
    </row>
    <row r="17" spans="1:7" x14ac:dyDescent="0.25">
      <c r="A17" s="11">
        <v>7</v>
      </c>
      <c r="B17" s="12">
        <f>$B$4+(A17-1)*7</f>
        <v>46251</v>
      </c>
      <c r="C17" s="8">
        <f>IF($B$5="Ters",53-A17,A17)*$B$3</f>
        <v>700</v>
      </c>
      <c r="D17" s="7" t="s">
        <v>19</v>
      </c>
      <c r="F17" s="8">
        <f>SUM($C$11:C17)</f>
        <v>2800</v>
      </c>
      <c r="G17" s="8">
        <f>SUMIF($D$11:D17,"Evet",$C$11:C17)</f>
        <v>2800</v>
      </c>
    </row>
    <row r="18" spans="1:7" x14ac:dyDescent="0.25">
      <c r="A18" s="11">
        <v>8</v>
      </c>
      <c r="B18" s="12">
        <f>$B$4+(A18-1)*7</f>
        <v>46258</v>
      </c>
      <c r="C18" s="8">
        <f>IF($B$5="Ters",53-A18,A18)*$B$3</f>
        <v>800</v>
      </c>
      <c r="D18" s="7" t="s">
        <v>19</v>
      </c>
      <c r="F18" s="8">
        <f>SUM($C$11:C18)</f>
        <v>3600</v>
      </c>
      <c r="G18" s="8">
        <f>SUMIF($D$11:D18,"Evet",$C$11:C18)</f>
        <v>3600</v>
      </c>
    </row>
    <row r="19" spans="1:7" x14ac:dyDescent="0.25">
      <c r="A19" s="11">
        <v>9</v>
      </c>
      <c r="B19" s="12">
        <f>$B$4+(A19-1)*7</f>
        <v>46265</v>
      </c>
      <c r="C19" s="8">
        <f>IF($B$5="Ters",53-A19,A19)*$B$3</f>
        <v>900</v>
      </c>
      <c r="D19" s="7" t="s">
        <v>20</v>
      </c>
      <c r="F19" s="8">
        <f>SUM($C$11:C19)</f>
        <v>4500</v>
      </c>
      <c r="G19" s="8">
        <f>SUMIF($D$11:D19,"Evet",$C$11:C19)</f>
        <v>3600</v>
      </c>
    </row>
    <row r="20" spans="1:7" x14ac:dyDescent="0.25">
      <c r="A20" s="11">
        <v>10</v>
      </c>
      <c r="B20" s="12">
        <f>$B$4+(A20-1)*7</f>
        <v>46272</v>
      </c>
      <c r="C20" s="8">
        <f>IF($B$5="Ters",53-A20,A20)*$B$3</f>
        <v>1000</v>
      </c>
      <c r="D20" s="7" t="s">
        <v>19</v>
      </c>
      <c r="F20" s="8">
        <f>SUM($C$11:C20)</f>
        <v>5500</v>
      </c>
      <c r="G20" s="8">
        <f>SUMIF($D$11:D20,"Evet",$C$11:C20)</f>
        <v>4600</v>
      </c>
    </row>
    <row r="21" spans="1:7" x14ac:dyDescent="0.25">
      <c r="A21" s="11">
        <v>11</v>
      </c>
      <c r="B21" s="12">
        <f>$B$4+(A21-1)*7</f>
        <v>46279</v>
      </c>
      <c r="C21" s="8">
        <f>IF($B$5="Ters",53-A21,A21)*$B$3</f>
        <v>1100</v>
      </c>
      <c r="D21" s="7" t="s">
        <v>19</v>
      </c>
      <c r="F21" s="8">
        <f>SUM($C$11:C21)</f>
        <v>6600</v>
      </c>
      <c r="G21" s="8">
        <f>SUMIF($D$11:D21,"Evet",$C$11:C21)</f>
        <v>5700</v>
      </c>
    </row>
    <row r="22" spans="1:7" x14ac:dyDescent="0.25">
      <c r="A22" s="11">
        <v>12</v>
      </c>
      <c r="B22" s="12">
        <f>$B$4+(A22-1)*7</f>
        <v>46286</v>
      </c>
      <c r="C22" s="8">
        <f>IF($B$5="Ters",53-A22,A22)*$B$3</f>
        <v>1200</v>
      </c>
      <c r="D22" s="7" t="s">
        <v>19</v>
      </c>
      <c r="F22" s="8">
        <f>SUM($C$11:C22)</f>
        <v>7800</v>
      </c>
      <c r="G22" s="8">
        <f>SUMIF($D$11:D22,"Evet",$C$11:C22)</f>
        <v>6900</v>
      </c>
    </row>
    <row r="23" spans="1:7" x14ac:dyDescent="0.25">
      <c r="A23" s="11">
        <v>13</v>
      </c>
      <c r="B23" s="12">
        <f>$B$4+(A23-1)*7</f>
        <v>46293</v>
      </c>
      <c r="C23" s="8">
        <f>IF($B$5="Ters",53-A23,A23)*$B$3</f>
        <v>1300</v>
      </c>
      <c r="D23" s="7" t="s">
        <v>19</v>
      </c>
      <c r="F23" s="8">
        <f>SUM($C$11:C23)</f>
        <v>9100</v>
      </c>
      <c r="G23" s="8">
        <f>SUMIF($D$11:D23,"Evet",$C$11:C23)</f>
        <v>8200</v>
      </c>
    </row>
    <row r="24" spans="1:7" x14ac:dyDescent="0.25">
      <c r="A24" s="11">
        <v>14</v>
      </c>
      <c r="B24" s="12">
        <f>$B$4+(A24-1)*7</f>
        <v>46300</v>
      </c>
      <c r="C24" s="8">
        <f>IF($B$5="Ters",53-A24,A24)*$B$3</f>
        <v>1400</v>
      </c>
      <c r="D24" s="7"/>
      <c r="F24" s="8">
        <f>SUM($C$11:C24)</f>
        <v>10500</v>
      </c>
      <c r="G24" s="8">
        <f>SUMIF($D$11:D24,"Evet",$C$11:C24)</f>
        <v>8200</v>
      </c>
    </row>
    <row r="25" spans="1:7" x14ac:dyDescent="0.25">
      <c r="A25" s="11">
        <v>15</v>
      </c>
      <c r="B25" s="12">
        <f>$B$4+(A25-1)*7</f>
        <v>46307</v>
      </c>
      <c r="C25" s="8">
        <f>IF($B$5="Ters",53-A25,A25)*$B$3</f>
        <v>1500</v>
      </c>
      <c r="D25" s="7"/>
      <c r="F25" s="8">
        <f>SUM($C$11:C25)</f>
        <v>12000</v>
      </c>
      <c r="G25" s="8">
        <f>SUMIF($D$11:D25,"Evet",$C$11:C25)</f>
        <v>8200</v>
      </c>
    </row>
    <row r="26" spans="1:7" x14ac:dyDescent="0.25">
      <c r="A26" s="11">
        <v>16</v>
      </c>
      <c r="B26" s="12">
        <f>$B$4+(A26-1)*7</f>
        <v>46314</v>
      </c>
      <c r="C26" s="8">
        <f>IF($B$5="Ters",53-A26,A26)*$B$3</f>
        <v>1600</v>
      </c>
      <c r="D26" s="7"/>
      <c r="F26" s="8">
        <f>SUM($C$11:C26)</f>
        <v>13600</v>
      </c>
      <c r="G26" s="8">
        <f>SUMIF($D$11:D26,"Evet",$C$11:C26)</f>
        <v>8200</v>
      </c>
    </row>
    <row r="27" spans="1:7" x14ac:dyDescent="0.25">
      <c r="A27" s="11">
        <v>17</v>
      </c>
      <c r="B27" s="12">
        <f>$B$4+(A27-1)*7</f>
        <v>46321</v>
      </c>
      <c r="C27" s="8">
        <f>IF($B$5="Ters",53-A27,A27)*$B$3</f>
        <v>1700</v>
      </c>
      <c r="D27" s="7"/>
      <c r="F27" s="8">
        <f>SUM($C$11:C27)</f>
        <v>15300</v>
      </c>
      <c r="G27" s="8">
        <f>SUMIF($D$11:D27,"Evet",$C$11:C27)</f>
        <v>8200</v>
      </c>
    </row>
    <row r="28" spans="1:7" x14ac:dyDescent="0.25">
      <c r="A28" s="11">
        <v>18</v>
      </c>
      <c r="B28" s="12">
        <f>$B$4+(A28-1)*7</f>
        <v>46328</v>
      </c>
      <c r="C28" s="8">
        <f>IF($B$5="Ters",53-A28,A28)*$B$3</f>
        <v>1800</v>
      </c>
      <c r="D28" s="7"/>
      <c r="F28" s="8">
        <f>SUM($C$11:C28)</f>
        <v>17100</v>
      </c>
      <c r="G28" s="8">
        <f>SUMIF($D$11:D28,"Evet",$C$11:C28)</f>
        <v>8200</v>
      </c>
    </row>
    <row r="29" spans="1:7" x14ac:dyDescent="0.25">
      <c r="A29" s="11">
        <v>19</v>
      </c>
      <c r="B29" s="12">
        <f>$B$4+(A29-1)*7</f>
        <v>46335</v>
      </c>
      <c r="C29" s="8">
        <f>IF($B$5="Ters",53-A29,A29)*$B$3</f>
        <v>1900</v>
      </c>
      <c r="D29" s="7"/>
      <c r="F29" s="8">
        <f>SUM($C$11:C29)</f>
        <v>19000</v>
      </c>
      <c r="G29" s="8">
        <f>SUMIF($D$11:D29,"Evet",$C$11:C29)</f>
        <v>8200</v>
      </c>
    </row>
    <row r="30" spans="1:7" x14ac:dyDescent="0.25">
      <c r="A30" s="11">
        <v>20</v>
      </c>
      <c r="B30" s="12">
        <f>$B$4+(A30-1)*7</f>
        <v>46342</v>
      </c>
      <c r="C30" s="8">
        <f>IF($B$5="Ters",53-A30,A30)*$B$3</f>
        <v>2000</v>
      </c>
      <c r="D30" s="7"/>
      <c r="F30" s="8">
        <f>SUM($C$11:C30)</f>
        <v>21000</v>
      </c>
      <c r="G30" s="8">
        <f>SUMIF($D$11:D30,"Evet",$C$11:C30)</f>
        <v>8200</v>
      </c>
    </row>
    <row r="31" spans="1:7" x14ac:dyDescent="0.25">
      <c r="A31" s="11">
        <v>21</v>
      </c>
      <c r="B31" s="12">
        <f>$B$4+(A31-1)*7</f>
        <v>46349</v>
      </c>
      <c r="C31" s="8">
        <f>IF($B$5="Ters",53-A31,A31)*$B$3</f>
        <v>2100</v>
      </c>
      <c r="D31" s="7"/>
      <c r="F31" s="8">
        <f>SUM($C$11:C31)</f>
        <v>23100</v>
      </c>
      <c r="G31" s="8">
        <f>SUMIF($D$11:D31,"Evet",$C$11:C31)</f>
        <v>8200</v>
      </c>
    </row>
    <row r="32" spans="1:7" x14ac:dyDescent="0.25">
      <c r="A32" s="11">
        <v>22</v>
      </c>
      <c r="B32" s="12">
        <f>$B$4+(A32-1)*7</f>
        <v>46356</v>
      </c>
      <c r="C32" s="8">
        <f>IF($B$5="Ters",53-A32,A32)*$B$3</f>
        <v>2200</v>
      </c>
      <c r="D32" s="7"/>
      <c r="F32" s="8">
        <f>SUM($C$11:C32)</f>
        <v>25300</v>
      </c>
      <c r="G32" s="8">
        <f>SUMIF($D$11:D32,"Evet",$C$11:C32)</f>
        <v>8200</v>
      </c>
    </row>
    <row r="33" spans="1:7" x14ac:dyDescent="0.25">
      <c r="A33" s="11">
        <v>23</v>
      </c>
      <c r="B33" s="12">
        <f>$B$4+(A33-1)*7</f>
        <v>46363</v>
      </c>
      <c r="C33" s="8">
        <f>IF($B$5="Ters",53-A33,A33)*$B$3</f>
        <v>2300</v>
      </c>
      <c r="D33" s="7"/>
      <c r="F33" s="8">
        <f>SUM($C$11:C33)</f>
        <v>27600</v>
      </c>
      <c r="G33" s="8">
        <f>SUMIF($D$11:D33,"Evet",$C$11:C33)</f>
        <v>8200</v>
      </c>
    </row>
    <row r="34" spans="1:7" x14ac:dyDescent="0.25">
      <c r="A34" s="11">
        <v>24</v>
      </c>
      <c r="B34" s="12">
        <f>$B$4+(A34-1)*7</f>
        <v>46370</v>
      </c>
      <c r="C34" s="8">
        <f>IF($B$5="Ters",53-A34,A34)*$B$3</f>
        <v>2400</v>
      </c>
      <c r="D34" s="7"/>
      <c r="F34" s="8">
        <f>SUM($C$11:C34)</f>
        <v>30000</v>
      </c>
      <c r="G34" s="8">
        <f>SUMIF($D$11:D34,"Evet",$C$11:C34)</f>
        <v>8200</v>
      </c>
    </row>
    <row r="35" spans="1:7" x14ac:dyDescent="0.25">
      <c r="A35" s="11">
        <v>25</v>
      </c>
      <c r="B35" s="12">
        <f>$B$4+(A35-1)*7</f>
        <v>46377</v>
      </c>
      <c r="C35" s="8">
        <f>IF($B$5="Ters",53-A35,A35)*$B$3</f>
        <v>2500</v>
      </c>
      <c r="D35" s="7"/>
      <c r="F35" s="8">
        <f>SUM($C$11:C35)</f>
        <v>32500</v>
      </c>
      <c r="G35" s="8">
        <f>SUMIF($D$11:D35,"Evet",$C$11:C35)</f>
        <v>8200</v>
      </c>
    </row>
    <row r="36" spans="1:7" x14ac:dyDescent="0.25">
      <c r="A36" s="11">
        <v>26</v>
      </c>
      <c r="B36" s="12">
        <f>$B$4+(A36-1)*7</f>
        <v>46384</v>
      </c>
      <c r="C36" s="8">
        <f>IF($B$5="Ters",53-A36,A36)*$B$3</f>
        <v>2600</v>
      </c>
      <c r="D36" s="7"/>
      <c r="F36" s="8">
        <f>SUM($C$11:C36)</f>
        <v>35100</v>
      </c>
      <c r="G36" s="8">
        <f>SUMIF($D$11:D36,"Evet",$C$11:C36)</f>
        <v>8200</v>
      </c>
    </row>
    <row r="37" spans="1:7" x14ac:dyDescent="0.25">
      <c r="A37" s="11">
        <v>27</v>
      </c>
      <c r="B37" s="12">
        <f>$B$4+(A37-1)*7</f>
        <v>46391</v>
      </c>
      <c r="C37" s="8">
        <f>IF($B$5="Ters",53-A37,A37)*$B$3</f>
        <v>2700</v>
      </c>
      <c r="D37" s="7"/>
      <c r="F37" s="8">
        <f>SUM($C$11:C37)</f>
        <v>37800</v>
      </c>
      <c r="G37" s="8">
        <f>SUMIF($D$11:D37,"Evet",$C$11:C37)</f>
        <v>8200</v>
      </c>
    </row>
    <row r="38" spans="1:7" x14ac:dyDescent="0.25">
      <c r="A38" s="11">
        <v>28</v>
      </c>
      <c r="B38" s="12">
        <f>$B$4+(A38-1)*7</f>
        <v>46398</v>
      </c>
      <c r="C38" s="8">
        <f>IF($B$5="Ters",53-A38,A38)*$B$3</f>
        <v>2800</v>
      </c>
      <c r="D38" s="7"/>
      <c r="F38" s="8">
        <f>SUM($C$11:C38)</f>
        <v>40600</v>
      </c>
      <c r="G38" s="8">
        <f>SUMIF($D$11:D38,"Evet",$C$11:C38)</f>
        <v>8200</v>
      </c>
    </row>
    <row r="39" spans="1:7" x14ac:dyDescent="0.25">
      <c r="A39" s="11">
        <v>29</v>
      </c>
      <c r="B39" s="12">
        <f>$B$4+(A39-1)*7</f>
        <v>46405</v>
      </c>
      <c r="C39" s="8">
        <f>IF($B$5="Ters",53-A39,A39)*$B$3</f>
        <v>2900</v>
      </c>
      <c r="D39" s="7"/>
      <c r="F39" s="8">
        <f>SUM($C$11:C39)</f>
        <v>43500</v>
      </c>
      <c r="G39" s="8">
        <f>SUMIF($D$11:D39,"Evet",$C$11:C39)</f>
        <v>8200</v>
      </c>
    </row>
    <row r="40" spans="1:7" x14ac:dyDescent="0.25">
      <c r="A40" s="11">
        <v>30</v>
      </c>
      <c r="B40" s="12">
        <f>$B$4+(A40-1)*7</f>
        <v>46412</v>
      </c>
      <c r="C40" s="8">
        <f>IF($B$5="Ters",53-A40,A40)*$B$3</f>
        <v>3000</v>
      </c>
      <c r="D40" s="7"/>
      <c r="F40" s="8">
        <f>SUM($C$11:C40)</f>
        <v>46500</v>
      </c>
      <c r="G40" s="8">
        <f>SUMIF($D$11:D40,"Evet",$C$11:C40)</f>
        <v>8200</v>
      </c>
    </row>
    <row r="41" spans="1:7" x14ac:dyDescent="0.25">
      <c r="A41" s="11">
        <v>31</v>
      </c>
      <c r="B41" s="12">
        <f>$B$4+(A41-1)*7</f>
        <v>46419</v>
      </c>
      <c r="C41" s="8">
        <f>IF($B$5="Ters",53-A41,A41)*$B$3</f>
        <v>3100</v>
      </c>
      <c r="D41" s="7"/>
      <c r="F41" s="8">
        <f>SUM($C$11:C41)</f>
        <v>49600</v>
      </c>
      <c r="G41" s="8">
        <f>SUMIF($D$11:D41,"Evet",$C$11:C41)</f>
        <v>8200</v>
      </c>
    </row>
    <row r="42" spans="1:7" x14ac:dyDescent="0.25">
      <c r="A42" s="11">
        <v>32</v>
      </c>
      <c r="B42" s="12">
        <f>$B$4+(A42-1)*7</f>
        <v>46426</v>
      </c>
      <c r="C42" s="8">
        <f>IF($B$5="Ters",53-A42,A42)*$B$3</f>
        <v>3200</v>
      </c>
      <c r="D42" s="7"/>
      <c r="F42" s="8">
        <f>SUM($C$11:C42)</f>
        <v>52800</v>
      </c>
      <c r="G42" s="8">
        <f>SUMIF($D$11:D42,"Evet",$C$11:C42)</f>
        <v>8200</v>
      </c>
    </row>
    <row r="43" spans="1:7" x14ac:dyDescent="0.25">
      <c r="A43" s="11">
        <v>33</v>
      </c>
      <c r="B43" s="12">
        <f>$B$4+(A43-1)*7</f>
        <v>46433</v>
      </c>
      <c r="C43" s="8">
        <f>IF($B$5="Ters",53-A43,A43)*$B$3</f>
        <v>3300</v>
      </c>
      <c r="D43" s="7"/>
      <c r="F43" s="8">
        <f>SUM($C$11:C43)</f>
        <v>56100</v>
      </c>
      <c r="G43" s="8">
        <f>SUMIF($D$11:D43,"Evet",$C$11:C43)</f>
        <v>8200</v>
      </c>
    </row>
    <row r="44" spans="1:7" x14ac:dyDescent="0.25">
      <c r="A44" s="11">
        <v>34</v>
      </c>
      <c r="B44" s="12">
        <f>$B$4+(A44-1)*7</f>
        <v>46440</v>
      </c>
      <c r="C44" s="8">
        <f>IF($B$5="Ters",53-A44,A44)*$B$3</f>
        <v>3400</v>
      </c>
      <c r="D44" s="7"/>
      <c r="F44" s="8">
        <f>SUM($C$11:C44)</f>
        <v>59500</v>
      </c>
      <c r="G44" s="8">
        <f>SUMIF($D$11:D44,"Evet",$C$11:C44)</f>
        <v>8200</v>
      </c>
    </row>
    <row r="45" spans="1:7" x14ac:dyDescent="0.25">
      <c r="A45" s="11">
        <v>35</v>
      </c>
      <c r="B45" s="12">
        <f>$B$4+(A45-1)*7</f>
        <v>46447</v>
      </c>
      <c r="C45" s="8">
        <f>IF($B$5="Ters",53-A45,A45)*$B$3</f>
        <v>3500</v>
      </c>
      <c r="D45" s="7"/>
      <c r="F45" s="8">
        <f>SUM($C$11:C45)</f>
        <v>63000</v>
      </c>
      <c r="G45" s="8">
        <f>SUMIF($D$11:D45,"Evet",$C$11:C45)</f>
        <v>8200</v>
      </c>
    </row>
    <row r="46" spans="1:7" x14ac:dyDescent="0.25">
      <c r="A46" s="11">
        <v>36</v>
      </c>
      <c r="B46" s="12">
        <f>$B$4+(A46-1)*7</f>
        <v>46454</v>
      </c>
      <c r="C46" s="8">
        <f>IF($B$5="Ters",53-A46,A46)*$B$3</f>
        <v>3600</v>
      </c>
      <c r="D46" s="7"/>
      <c r="F46" s="8">
        <f>SUM($C$11:C46)</f>
        <v>66600</v>
      </c>
      <c r="G46" s="8">
        <f>SUMIF($D$11:D46,"Evet",$C$11:C46)</f>
        <v>8200</v>
      </c>
    </row>
    <row r="47" spans="1:7" x14ac:dyDescent="0.25">
      <c r="A47" s="11">
        <v>37</v>
      </c>
      <c r="B47" s="12">
        <f>$B$4+(A47-1)*7</f>
        <v>46461</v>
      </c>
      <c r="C47" s="8">
        <f>IF($B$5="Ters",53-A47,A47)*$B$3</f>
        <v>3700</v>
      </c>
      <c r="D47" s="7"/>
      <c r="F47" s="8">
        <f>SUM($C$11:C47)</f>
        <v>70300</v>
      </c>
      <c r="G47" s="8">
        <f>SUMIF($D$11:D47,"Evet",$C$11:C47)</f>
        <v>8200</v>
      </c>
    </row>
    <row r="48" spans="1:7" x14ac:dyDescent="0.25">
      <c r="A48" s="11">
        <v>38</v>
      </c>
      <c r="B48" s="12">
        <f>$B$4+(A48-1)*7</f>
        <v>46468</v>
      </c>
      <c r="C48" s="8">
        <f>IF($B$5="Ters",53-A48,A48)*$B$3</f>
        <v>3800</v>
      </c>
      <c r="D48" s="7"/>
      <c r="F48" s="8">
        <f>SUM($C$11:C48)</f>
        <v>74100</v>
      </c>
      <c r="G48" s="8">
        <f>SUMIF($D$11:D48,"Evet",$C$11:C48)</f>
        <v>8200</v>
      </c>
    </row>
    <row r="49" spans="1:7" x14ac:dyDescent="0.25">
      <c r="A49" s="11">
        <v>39</v>
      </c>
      <c r="B49" s="12">
        <f>$B$4+(A49-1)*7</f>
        <v>46475</v>
      </c>
      <c r="C49" s="8">
        <f>IF($B$5="Ters",53-A49,A49)*$B$3</f>
        <v>3900</v>
      </c>
      <c r="D49" s="7"/>
      <c r="F49" s="8">
        <f>SUM($C$11:C49)</f>
        <v>78000</v>
      </c>
      <c r="G49" s="8">
        <f>SUMIF($D$11:D49,"Evet",$C$11:C49)</f>
        <v>8200</v>
      </c>
    </row>
    <row r="50" spans="1:7" x14ac:dyDescent="0.25">
      <c r="A50" s="11">
        <v>40</v>
      </c>
      <c r="B50" s="12">
        <f>$B$4+(A50-1)*7</f>
        <v>46482</v>
      </c>
      <c r="C50" s="8">
        <f>IF($B$5="Ters",53-A50,A50)*$B$3</f>
        <v>4000</v>
      </c>
      <c r="D50" s="7"/>
      <c r="F50" s="8">
        <f>SUM($C$11:C50)</f>
        <v>82000</v>
      </c>
      <c r="G50" s="8">
        <f>SUMIF($D$11:D50,"Evet",$C$11:C50)</f>
        <v>8200</v>
      </c>
    </row>
    <row r="51" spans="1:7" x14ac:dyDescent="0.25">
      <c r="A51" s="11">
        <v>41</v>
      </c>
      <c r="B51" s="12">
        <f>$B$4+(A51-1)*7</f>
        <v>46489</v>
      </c>
      <c r="C51" s="8">
        <f>IF($B$5="Ters",53-A51,A51)*$B$3</f>
        <v>4100</v>
      </c>
      <c r="D51" s="7"/>
      <c r="F51" s="8">
        <f>SUM($C$11:C51)</f>
        <v>86100</v>
      </c>
      <c r="G51" s="8">
        <f>SUMIF($D$11:D51,"Evet",$C$11:C51)</f>
        <v>8200</v>
      </c>
    </row>
    <row r="52" spans="1:7" x14ac:dyDescent="0.25">
      <c r="A52" s="11">
        <v>42</v>
      </c>
      <c r="B52" s="12">
        <f>$B$4+(A52-1)*7</f>
        <v>46496</v>
      </c>
      <c r="C52" s="8">
        <f>IF($B$5="Ters",53-A52,A52)*$B$3</f>
        <v>4200</v>
      </c>
      <c r="D52" s="7"/>
      <c r="F52" s="8">
        <f>SUM($C$11:C52)</f>
        <v>90300</v>
      </c>
      <c r="G52" s="8">
        <f>SUMIF($D$11:D52,"Evet",$C$11:C52)</f>
        <v>8200</v>
      </c>
    </row>
    <row r="53" spans="1:7" x14ac:dyDescent="0.25">
      <c r="A53" s="11">
        <v>43</v>
      </c>
      <c r="B53" s="12">
        <f>$B$4+(A53-1)*7</f>
        <v>46503</v>
      </c>
      <c r="C53" s="8">
        <f>IF($B$5="Ters",53-A53,A53)*$B$3</f>
        <v>4300</v>
      </c>
      <c r="D53" s="7"/>
      <c r="F53" s="8">
        <f>SUM($C$11:C53)</f>
        <v>94600</v>
      </c>
      <c r="G53" s="8">
        <f>SUMIF($D$11:D53,"Evet",$C$11:C53)</f>
        <v>8200</v>
      </c>
    </row>
    <row r="54" spans="1:7" x14ac:dyDescent="0.25">
      <c r="A54" s="11">
        <v>44</v>
      </c>
      <c r="B54" s="12">
        <f>$B$4+(A54-1)*7</f>
        <v>46510</v>
      </c>
      <c r="C54" s="8">
        <f>IF($B$5="Ters",53-A54,A54)*$B$3</f>
        <v>4400</v>
      </c>
      <c r="D54" s="7"/>
      <c r="F54" s="8">
        <f>SUM($C$11:C54)</f>
        <v>99000</v>
      </c>
      <c r="G54" s="8">
        <f>SUMIF($D$11:D54,"Evet",$C$11:C54)</f>
        <v>8200</v>
      </c>
    </row>
    <row r="55" spans="1:7" x14ac:dyDescent="0.25">
      <c r="A55" s="11">
        <v>45</v>
      </c>
      <c r="B55" s="12">
        <f>$B$4+(A55-1)*7</f>
        <v>46517</v>
      </c>
      <c r="C55" s="8">
        <f>IF($B$5="Ters",53-A55,A55)*$B$3</f>
        <v>4500</v>
      </c>
      <c r="D55" s="7"/>
      <c r="F55" s="8">
        <f>SUM($C$11:C55)</f>
        <v>103500</v>
      </c>
      <c r="G55" s="8">
        <f>SUMIF($D$11:D55,"Evet",$C$11:C55)</f>
        <v>8200</v>
      </c>
    </row>
    <row r="56" spans="1:7" x14ac:dyDescent="0.25">
      <c r="A56" s="11">
        <v>46</v>
      </c>
      <c r="B56" s="12">
        <f>$B$4+(A56-1)*7</f>
        <v>46524</v>
      </c>
      <c r="C56" s="8">
        <f>IF($B$5="Ters",53-A56,A56)*$B$3</f>
        <v>4600</v>
      </c>
      <c r="D56" s="7"/>
      <c r="F56" s="8">
        <f>SUM($C$11:C56)</f>
        <v>108100</v>
      </c>
      <c r="G56" s="8">
        <f>SUMIF($D$11:D56,"Evet",$C$11:C56)</f>
        <v>8200</v>
      </c>
    </row>
    <row r="57" spans="1:7" x14ac:dyDescent="0.25">
      <c r="A57" s="11">
        <v>47</v>
      </c>
      <c r="B57" s="12">
        <f>$B$4+(A57-1)*7</f>
        <v>46531</v>
      </c>
      <c r="C57" s="8">
        <f>IF($B$5="Ters",53-A57,A57)*$B$3</f>
        <v>4700</v>
      </c>
      <c r="D57" s="7"/>
      <c r="F57" s="8">
        <f>SUM($C$11:C57)</f>
        <v>112800</v>
      </c>
      <c r="G57" s="8">
        <f>SUMIF($D$11:D57,"Evet",$C$11:C57)</f>
        <v>8200</v>
      </c>
    </row>
    <row r="58" spans="1:7" x14ac:dyDescent="0.25">
      <c r="A58" s="11">
        <v>48</v>
      </c>
      <c r="B58" s="12">
        <f>$B$4+(A58-1)*7</f>
        <v>46538</v>
      </c>
      <c r="C58" s="8">
        <f>IF($B$5="Ters",53-A58,A58)*$B$3</f>
        <v>4800</v>
      </c>
      <c r="D58" s="7"/>
      <c r="F58" s="8">
        <f>SUM($C$11:C58)</f>
        <v>117600</v>
      </c>
      <c r="G58" s="8">
        <f>SUMIF($D$11:D58,"Evet",$C$11:C58)</f>
        <v>8200</v>
      </c>
    </row>
    <row r="59" spans="1:7" x14ac:dyDescent="0.25">
      <c r="A59" s="11">
        <v>49</v>
      </c>
      <c r="B59" s="12">
        <f>$B$4+(A59-1)*7</f>
        <v>46545</v>
      </c>
      <c r="C59" s="8">
        <f>IF($B$5="Ters",53-A59,A59)*$B$3</f>
        <v>4900</v>
      </c>
      <c r="D59" s="7"/>
      <c r="F59" s="8">
        <f>SUM($C$11:C59)</f>
        <v>122500</v>
      </c>
      <c r="G59" s="8">
        <f>SUMIF($D$11:D59,"Evet",$C$11:C59)</f>
        <v>8200</v>
      </c>
    </row>
    <row r="60" spans="1:7" x14ac:dyDescent="0.25">
      <c r="A60" s="11">
        <v>50</v>
      </c>
      <c r="B60" s="12">
        <f>$B$4+(A60-1)*7</f>
        <v>46552</v>
      </c>
      <c r="C60" s="8">
        <f>IF($B$5="Ters",53-A60,A60)*$B$3</f>
        <v>5000</v>
      </c>
      <c r="D60" s="7"/>
      <c r="F60" s="8">
        <f>SUM($C$11:C60)</f>
        <v>127500</v>
      </c>
      <c r="G60" s="8">
        <f>SUMIF($D$11:D60,"Evet",$C$11:C60)</f>
        <v>8200</v>
      </c>
    </row>
    <row r="61" spans="1:7" x14ac:dyDescent="0.25">
      <c r="A61" s="11">
        <v>51</v>
      </c>
      <c r="B61" s="12">
        <f>$B$4+(A61-1)*7</f>
        <v>46559</v>
      </c>
      <c r="C61" s="8">
        <f>IF($B$5="Ters",53-A61,A61)*$B$3</f>
        <v>5100</v>
      </c>
      <c r="D61" s="7"/>
      <c r="F61" s="8">
        <f>SUM($C$11:C61)</f>
        <v>132600</v>
      </c>
      <c r="G61" s="8">
        <f>SUMIF($D$11:D61,"Evet",$C$11:C61)</f>
        <v>8200</v>
      </c>
    </row>
    <row r="62" spans="1:7" x14ac:dyDescent="0.25">
      <c r="A62" s="11">
        <v>52</v>
      </c>
      <c r="B62" s="12">
        <f>$B$4+(A62-1)*7</f>
        <v>46566</v>
      </c>
      <c r="C62" s="8">
        <f>IF($B$5="Ters",53-A62,A62)*$B$3</f>
        <v>5200</v>
      </c>
      <c r="D62" s="7"/>
      <c r="F62" s="8">
        <f>SUM($C$11:C62)</f>
        <v>137800</v>
      </c>
      <c r="G62" s="8">
        <f>SUMIF($D$11:D62,"Evet",$C$11:C62)</f>
        <v>8200</v>
      </c>
    </row>
  </sheetData>
  <conditionalFormatting sqref="D11:D62">
    <cfRule type="expression" dxfId="0" priority="1">
      <formula>D11="Evet"</formula>
    </cfRule>
    <cfRule type="expression" dxfId="1" priority="2">
      <formula>D11="Hayır"</formula>
    </cfRule>
  </conditionalFormatting>
  <dataValidations count="2">
    <dataValidation type="list" sqref="B5">
      <formula1>"Artan,Ters"</formula1>
    </dataValidation>
    <dataValidation type="list" allowBlank="1" sqref="D11:D62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J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5" customWidth="1"/>
    <col min="3" max="3" width="14" customWidth="1"/>
    <col min="4" max="5" width="15" customWidth="1"/>
    <col min="6" max="6" width="11" customWidth="1"/>
    <col min="7" max="8" width="15" customWidth="1"/>
    <col min="9" max="9" width="11" customWidth="1"/>
    <col min="10" max="10" width="24" customWidth="1"/>
  </cols>
  <sheetData>
    <row r="1" spans="1:1" x14ac:dyDescent="0.25">
      <c r="A1" s="1" t="s">
        <v>21</v>
      </c>
    </row>
    <row r="2" spans="1:1" x14ac:dyDescent="0.25">
      <c r="A2" s="2" t="s">
        <v>22</v>
      </c>
    </row>
    <row r="3" spans="1:3" x14ac:dyDescent="0.25">
      <c r="A3" s="3" t="s">
        <v>23</v>
      </c>
      <c r="B3" s="12">
        <f>TODAY()</f>
        <v>46298</v>
      </c>
      <c r="C3" s="2" t="s">
        <v>24</v>
      </c>
    </row>
    <row r="5" spans="1:10" x14ac:dyDescent="0.25">
      <c r="A5" s="10" t="s">
        <v>25</v>
      </c>
      <c r="B5" s="10" t="s">
        <v>26</v>
      </c>
      <c r="C5" s="10" t="s">
        <v>27</v>
      </c>
      <c r="D5" s="10" t="s">
        <v>28</v>
      </c>
      <c r="E5" s="10" t="s">
        <v>8</v>
      </c>
      <c r="F5" s="10" t="s">
        <v>29</v>
      </c>
      <c r="G5" s="10" t="s">
        <v>30</v>
      </c>
      <c r="H5" s="10" t="s">
        <v>31</v>
      </c>
      <c r="I5" s="10" t="s">
        <v>10</v>
      </c>
      <c r="J5" s="10" t="s">
        <v>32</v>
      </c>
    </row>
    <row r="6" spans="1:10" x14ac:dyDescent="0.25">
      <c r="A6" s="13" t="s">
        <v>33</v>
      </c>
      <c r="B6" s="14">
        <v>120000</v>
      </c>
      <c r="C6" s="6">
        <v>46660</v>
      </c>
      <c r="D6" s="14">
        <v>35000</v>
      </c>
      <c r="E6" s="8">
        <f>IF(A6="","",MAX(0,N(B6)-N(D6)))</f>
        <v>85000</v>
      </c>
      <c r="F6" s="15">
        <f>IF(OR(A6="",N(C6)=0),"",IF(C6&lt;=$B$3,"Tarih geçti",MAX(1,(YEAR(C6)-YEAR($B$3))*12+MONTH(C6)-MONTH($B$3))))</f>
        <v>11</v>
      </c>
      <c r="G6" s="5">
        <f>IF(A6="","",IF(N(E6)=0,0,IF(ISNUMBER(F6),E6/F6,E6)))</f>
        <v>7727.2727273</v>
      </c>
      <c r="H6" s="8">
        <f>IF(A6="","",G6*12/52)</f>
        <v>1783.2167832</v>
      </c>
      <c r="I6" s="16">
        <f>IF(OR(A6="",N(B6)=0),"",MIN(1,N(D6)/B6))</f>
        <v>0.29166666667</v>
      </c>
      <c r="J6" s="17" t="str">
        <f>IF(I6="","",IF(I6&gt;=1,"Tamamlandı","▕"&amp;REPT("█",ROUND(I6*10,0))&amp;REPT("░",10-ROUND(I6*10,0))&amp;"▏"))</f>
        <v>▕███░░░░░░░▏</v>
      </c>
    </row>
    <row r="7" spans="1:10" x14ac:dyDescent="0.25">
      <c r="A7" s="13" t="s">
        <v>34</v>
      </c>
      <c r="B7" s="14">
        <v>40000</v>
      </c>
      <c r="C7" s="6">
        <v>46569</v>
      </c>
      <c r="D7" s="14">
        <v>8000</v>
      </c>
      <c r="E7" s="8">
        <f>IF(A7="","",MAX(0,N(B7)-N(D7)))</f>
        <v>32000</v>
      </c>
      <c r="F7" s="15">
        <f>IF(OR(A7="",N(C7)=0),"",IF(C7&lt;=$B$3,"Tarih geçti",MAX(1,(YEAR(C7)-YEAR($B$3))*12+MONTH(C7)-MONTH($B$3))))</f>
        <v>9</v>
      </c>
      <c r="G7" s="5">
        <f>IF(A7="","",IF(N(E7)=0,0,IF(ISNUMBER(F7),E7/F7,E7)))</f>
        <v>3555.5555556</v>
      </c>
      <c r="H7" s="8">
        <f>IF(A7="","",G7*12/52)</f>
        <v>820.51282051</v>
      </c>
      <c r="I7" s="16">
        <f>IF(OR(A7="",N(B7)=0),"",MIN(1,N(D7)/B7))</f>
        <v>0.2</v>
      </c>
      <c r="J7" s="17" t="str">
        <f>IF(I7="","",IF(I7&gt;=1,"Tamamlandı","▕"&amp;REPT("█",ROUND(I7*10,0))&amp;REPT("░",10-ROUND(I7*10,0))&amp;"▏"))</f>
        <v>▕██░░░░░░░░▏</v>
      </c>
    </row>
    <row r="8" spans="1:10" x14ac:dyDescent="0.25">
      <c r="A8" s="13" t="s">
        <v>35</v>
      </c>
      <c r="B8" s="14">
        <v>45000</v>
      </c>
      <c r="C8" s="6">
        <v>46447</v>
      </c>
      <c r="D8" s="14">
        <v>12000</v>
      </c>
      <c r="E8" s="8">
        <f>IF(A8="","",MAX(0,N(B8)-N(D8)))</f>
        <v>33000</v>
      </c>
      <c r="F8" s="15">
        <f>IF(OR(A8="",N(C8)=0),"",IF(C8&lt;=$B$3,"Tarih geçti",MAX(1,(YEAR(C8)-YEAR($B$3))*12+MONTH(C8)-MONTH($B$3))))</f>
        <v>5</v>
      </c>
      <c r="G8" s="5">
        <f>IF(A8="","",IF(N(E8)=0,0,IF(ISNUMBER(F8),E8/F8,E8)))</f>
        <v>6600</v>
      </c>
      <c r="H8" s="8">
        <f>IF(A8="","",G8*12/52)</f>
        <v>1523.0769231</v>
      </c>
      <c r="I8" s="16">
        <f>IF(OR(A8="",N(B8)=0),"",MIN(1,N(D8)/B8))</f>
        <v>0.26666666667</v>
      </c>
      <c r="J8" s="17" t="str">
        <f>IF(I8="","",IF(I8&gt;=1,"Tamamlandı","▕"&amp;REPT("█",ROUND(I8*10,0))&amp;REPT("░",10-ROUND(I8*10,0))&amp;"▏"))</f>
        <v>▕███░░░░░░░▏</v>
      </c>
    </row>
    <row r="9" spans="1:10" x14ac:dyDescent="0.25">
      <c r="A9" s="13" t="s">
        <v>36</v>
      </c>
      <c r="B9" s="8">
        <f>'52 Hafta'!G3</f>
        <v>137800</v>
      </c>
      <c r="C9" s="12">
        <f>'52 Hafta'!B62</f>
        <v>46566</v>
      </c>
      <c r="D9" s="8">
        <f>'52 Hafta'!G4</f>
        <v>8200</v>
      </c>
      <c r="E9" s="8">
        <f>IF(A9="","",MAX(0,N(B9)-N(D9)))</f>
        <v>129600</v>
      </c>
      <c r="F9" s="15">
        <f>IF(OR(A9="",N(C9)=0),"",IF(C9&lt;=$B$3,"Tarih geçti",MAX(1,(YEAR(C9)-YEAR($B$3))*12+MONTH(C9)-MONTH($B$3))))</f>
        <v>8</v>
      </c>
      <c r="G9" s="5">
        <f>IF(A9="","",IF(N(E9)=0,0,IF(ISNUMBER(F9),E9/F9,E9)))</f>
        <v>16200</v>
      </c>
      <c r="H9" s="8">
        <f>IF(A9="","",G9*12/52)</f>
        <v>3738.4615385</v>
      </c>
      <c r="I9" s="16">
        <f>IF(OR(A9="",N(B9)=0),"",MIN(1,N(D9)/B9))</f>
        <v>0.059506531205</v>
      </c>
      <c r="J9" s="17" t="str">
        <f>IF(I9="","",IF(I9&gt;=1,"Tamamlandı","▕"&amp;REPT("█",ROUND(I9*10,0))&amp;REPT("░",10-ROUND(I9*10,0))&amp;"▏"))</f>
        <v>▕█░░░░░░░░░▏</v>
      </c>
    </row>
    <row r="10" spans="1:10" x14ac:dyDescent="0.25">
      <c r="A10" s="13"/>
      <c r="B10" s="14"/>
      <c r="C10" s="6"/>
      <c r="D10" s="14"/>
      <c r="E10" s="8" t="str">
        <f>IF(A10="","",MAX(0,N(B10)-N(D10)))</f>
        <v/>
      </c>
      <c r="F10" s="15" t="str">
        <f>IF(OR(A10="",N(C10)=0),"",IF(C10&lt;=$B$3,"Tarih geçti",MAX(1,(YEAR(C10)-YEAR($B$3))*12+MONTH(C10)-MONTH($B$3))))</f>
        <v/>
      </c>
      <c r="G10" s="5" t="str">
        <f>IF(A10="","",IF(N(E10)=0,0,IF(ISNUMBER(F10),E10/F10,E10)))</f>
        <v/>
      </c>
      <c r="H10" s="8" t="str">
        <f>IF(A10="","",G10*12/52)</f>
        <v/>
      </c>
      <c r="I10" s="16" t="str">
        <f>IF(OR(A10="",N(B10)=0),"",MIN(1,N(D10)/B10))</f>
        <v/>
      </c>
      <c r="J10" s="17" t="str">
        <f>IF(I10="","",IF(I10&gt;=1,"Tamamlandı","▕"&amp;REPT("█",ROUND(I10*10,0))&amp;REPT("░",10-ROUND(I10*10,0))&amp;"▏"))</f>
        <v/>
      </c>
    </row>
    <row r="11" spans="1:10" x14ac:dyDescent="0.25">
      <c r="A11" s="13"/>
      <c r="B11" s="14"/>
      <c r="C11" s="6"/>
      <c r="D11" s="14"/>
      <c r="E11" s="8" t="str">
        <f>IF(A11="","",MAX(0,N(B11)-N(D11)))</f>
        <v/>
      </c>
      <c r="F11" s="15" t="str">
        <f>IF(OR(A11="",N(C11)=0),"",IF(C11&lt;=$B$3,"Tarih geçti",MAX(1,(YEAR(C11)-YEAR($B$3))*12+MONTH(C11)-MONTH($B$3))))</f>
        <v/>
      </c>
      <c r="G11" s="5" t="str">
        <f>IF(A11="","",IF(N(E11)=0,0,IF(ISNUMBER(F11),E11/F11,E11)))</f>
        <v/>
      </c>
      <c r="H11" s="8" t="str">
        <f>IF(A11="","",G11*12/52)</f>
        <v/>
      </c>
      <c r="I11" s="16" t="str">
        <f>IF(OR(A11="",N(B11)=0),"",MIN(1,N(D11)/B11))</f>
        <v/>
      </c>
      <c r="J11" s="17" t="str">
        <f>IF(I11="","",IF(I11&gt;=1,"Tamamlandı","▕"&amp;REPT("█",ROUND(I11*10,0))&amp;REPT("░",10-ROUND(I11*10,0))&amp;"▏"))</f>
        <v/>
      </c>
    </row>
    <row r="12" spans="1:10" x14ac:dyDescent="0.25">
      <c r="A12" s="13"/>
      <c r="B12" s="14"/>
      <c r="C12" s="6"/>
      <c r="D12" s="14"/>
      <c r="E12" s="8" t="str">
        <f>IF(A12="","",MAX(0,N(B12)-N(D12)))</f>
        <v/>
      </c>
      <c r="F12" s="15" t="str">
        <f>IF(OR(A12="",N(C12)=0),"",IF(C12&lt;=$B$3,"Tarih geçti",MAX(1,(YEAR(C12)-YEAR($B$3))*12+MONTH(C12)-MONTH($B$3))))</f>
        <v/>
      </c>
      <c r="G12" s="5" t="str">
        <f>IF(A12="","",IF(N(E12)=0,0,IF(ISNUMBER(F12),E12/F12,E12)))</f>
        <v/>
      </c>
      <c r="H12" s="8" t="str">
        <f>IF(A12="","",G12*12/52)</f>
        <v/>
      </c>
      <c r="I12" s="16" t="str">
        <f>IF(OR(A12="",N(B12)=0),"",MIN(1,N(D12)/B12))</f>
        <v/>
      </c>
      <c r="J12" s="17" t="str">
        <f>IF(I12="","",IF(I12&gt;=1,"Tamamlandı","▕"&amp;REPT("█",ROUND(I12*10,0))&amp;REPT("░",10-ROUND(I12*10,0))&amp;"▏"))</f>
        <v/>
      </c>
    </row>
    <row r="13" spans="1:10" x14ac:dyDescent="0.25">
      <c r="A13" s="13"/>
      <c r="B13" s="14"/>
      <c r="C13" s="6"/>
      <c r="D13" s="14"/>
      <c r="E13" s="8" t="str">
        <f>IF(A13="","",MAX(0,N(B13)-N(D13)))</f>
        <v/>
      </c>
      <c r="F13" s="15" t="str">
        <f>IF(OR(A13="",N(C13)=0),"",IF(C13&lt;=$B$3,"Tarih geçti",MAX(1,(YEAR(C13)-YEAR($B$3))*12+MONTH(C13)-MONTH($B$3))))</f>
        <v/>
      </c>
      <c r="G13" s="5" t="str">
        <f>IF(A13="","",IF(N(E13)=0,0,IF(ISNUMBER(F13),E13/F13,E13)))</f>
        <v/>
      </c>
      <c r="H13" s="8" t="str">
        <f>IF(A13="","",G13*12/52)</f>
        <v/>
      </c>
      <c r="I13" s="16" t="str">
        <f>IF(OR(A13="",N(B13)=0),"",MIN(1,N(D13)/B13))</f>
        <v/>
      </c>
      <c r="J13" s="17" t="str">
        <f>IF(I13="","",IF(I13&gt;=1,"Tamamlandı","▕"&amp;REPT("█",ROUND(I13*10,0))&amp;REPT("░",10-ROUND(I13*10,0))&amp;"▏"))</f>
        <v/>
      </c>
    </row>
    <row r="14" spans="1:10" x14ac:dyDescent="0.25">
      <c r="A14" s="13"/>
      <c r="B14" s="14"/>
      <c r="C14" s="6"/>
      <c r="D14" s="14"/>
      <c r="E14" s="8" t="str">
        <f>IF(A14="","",MAX(0,N(B14)-N(D14)))</f>
        <v/>
      </c>
      <c r="F14" s="15" t="str">
        <f>IF(OR(A14="",N(C14)=0),"",IF(C14&lt;=$B$3,"Tarih geçti",MAX(1,(YEAR(C14)-YEAR($B$3))*12+MONTH(C14)-MONTH($B$3))))</f>
        <v/>
      </c>
      <c r="G14" s="5" t="str">
        <f>IF(A14="","",IF(N(E14)=0,0,IF(ISNUMBER(F14),E14/F14,E14)))</f>
        <v/>
      </c>
      <c r="H14" s="8" t="str">
        <f>IF(A14="","",G14*12/52)</f>
        <v/>
      </c>
      <c r="I14" s="16" t="str">
        <f>IF(OR(A14="",N(B14)=0),"",MIN(1,N(D14)/B14))</f>
        <v/>
      </c>
      <c r="J14" s="17" t="str">
        <f>IF(I14="","",IF(I14&gt;=1,"Tamamlandı","▕"&amp;REPT("█",ROUND(I14*10,0))&amp;REPT("░",10-ROUND(I14*10,0))&amp;"▏"))</f>
        <v/>
      </c>
    </row>
    <row r="15" spans="1:10" x14ac:dyDescent="0.25">
      <c r="A15" s="13"/>
      <c r="B15" s="14"/>
      <c r="C15" s="6"/>
      <c r="D15" s="14"/>
      <c r="E15" s="8" t="str">
        <f>IF(A15="","",MAX(0,N(B15)-N(D15)))</f>
        <v/>
      </c>
      <c r="F15" s="15" t="str">
        <f>IF(OR(A15="",N(C15)=0),"",IF(C15&lt;=$B$3,"Tarih geçti",MAX(1,(YEAR(C15)-YEAR($B$3))*12+MONTH(C15)-MONTH($B$3))))</f>
        <v/>
      </c>
      <c r="G15" s="5" t="str">
        <f>IF(A15="","",IF(N(E15)=0,0,IF(ISNUMBER(F15),E15/F15,E15)))</f>
        <v/>
      </c>
      <c r="H15" s="8" t="str">
        <f>IF(A15="","",G15*12/52)</f>
        <v/>
      </c>
      <c r="I15" s="16" t="str">
        <f>IF(OR(A15="",N(B15)=0),"",MIN(1,N(D15)/B15))</f>
        <v/>
      </c>
      <c r="J15" s="17" t="str">
        <f>IF(I15="","",IF(I15&gt;=1,"Tamamlandı","▕"&amp;REPT("█",ROUND(I15*10,0))&amp;REPT("░",10-ROUND(I15*10,0))&amp;"▏"))</f>
        <v/>
      </c>
    </row>
    <row r="16" spans="1:9" x14ac:dyDescent="0.25">
      <c r="A16" s="18" t="s">
        <v>37</v>
      </c>
      <c r="B16" s="5">
        <f>SUM(B6:B15)</f>
        <v>342800</v>
      </c>
      <c r="D16" s="5">
        <f>SUM(D6:D15)</f>
        <v>63200</v>
      </c>
      <c r="E16" s="5">
        <f>SUM(E6:E15)</f>
        <v>279600</v>
      </c>
      <c r="G16" s="5">
        <f>SUM(G6:G15)</f>
        <v>34082.828283</v>
      </c>
      <c r="H16" s="5">
        <f>SUM(H6:H15)</f>
        <v>7865.2680653</v>
      </c>
      <c r="I16" s="16">
        <f>IF(N(B16)=0,"",MIN(1,D16/B16))</f>
        <v>0.18436406068</v>
      </c>
    </row>
    <row r="18" spans="1:1" x14ac:dyDescent="0.25">
      <c r="A18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19" t="s">
        <v>39</v>
      </c>
    </row>
    <row r="2" spans="1:1" x14ac:dyDescent="0.25">
      <c r="A2" s="20" t="s">
        <v>40</v>
      </c>
    </row>
    <row r="3" spans="1:1" x14ac:dyDescent="0.25">
      <c r="A3" s="20" t="s">
        <v>41</v>
      </c>
    </row>
    <row r="4" spans="1:1" x14ac:dyDescent="0.25">
      <c r="A4" s="20" t="s">
        <v>42</v>
      </c>
    </row>
    <row r="5" spans="1:1" x14ac:dyDescent="0.25">
      <c r="A5" s="20" t="s">
        <v>43</v>
      </c>
    </row>
    <row r="6" spans="1:1" x14ac:dyDescent="0.25">
      <c r="A6" s="20" t="s">
        <v>44</v>
      </c>
    </row>
    <row r="7" spans="1:1" x14ac:dyDescent="0.25">
      <c r="A7" s="20" t="s">
        <v>45</v>
      </c>
    </row>
    <row r="8" spans="1:1" x14ac:dyDescent="0.25">
      <c r="A8" s="20" t="s">
        <v>46</v>
      </c>
    </row>
    <row r="9" spans="1:1" x14ac:dyDescent="0.25">
      <c r="A9" s="20" t="s">
        <v>40</v>
      </c>
    </row>
    <row r="10" spans="1:1" x14ac:dyDescent="0.25">
      <c r="A10" s="21" t="s">
        <v>47</v>
      </c>
    </row>
    <row r="11" spans="1:1" x14ac:dyDescent="0.25">
      <c r="A11" s="21" t="s">
        <v>48</v>
      </c>
    </row>
    <row r="12" spans="1:1" x14ac:dyDescent="0.25">
      <c r="A12" s="21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52 Hafta</vt:lpstr>
      <vt:lpstr>Hedef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Kişisel Muhasebe — kisiselmuhasebe.com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2026-10-03T16:41:42Z</dcterms:modified>
</cp:coreProperties>
</file>